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oal Tracking" sheetId="1" r:id="rId4"/>
    <sheet name="Data Input" sheetId="2" r:id="rId5"/>
    <sheet name="Key Metric Settings" sheetId="3" r:id="rId6"/>
    <sheet name="Calculations" sheetId="4" r:id="rId7"/>
  </sheets>
</workbook>
</file>

<file path=xl/sharedStrings.xml><?xml version="1.0" encoding="utf-8"?>
<sst xmlns="http://schemas.openxmlformats.org/spreadsheetml/2006/main" uniqueCount="47">
  <si>
    <t>Monthly Goal Tracker</t>
  </si>
  <si>
    <t>February</t>
  </si>
  <si>
    <t>YOUR STORE NAME HERE</t>
  </si>
  <si>
    <t>CURRENT MONTH KEY METRICS</t>
  </si>
  <si>
    <r>
      <rPr>
        <b val="1"/>
        <sz val="9"/>
        <color indexed="9"/>
        <rFont val="Calibri"/>
      </rPr>
      <t>MONTHLY REVENUE</t>
    </r>
  </si>
  <si>
    <r>
      <rPr>
        <b val="1"/>
        <sz val="9"/>
        <color indexed="9"/>
        <rFont val="Calibri"/>
      </rPr>
      <t>COST OF GOODS SOLD (COGS)</t>
    </r>
  </si>
  <si>
    <t xml:space="preserve">Average Order Value (AOV) </t>
  </si>
  <si>
    <t>Conversion Rate</t>
  </si>
  <si>
    <t>MMU</t>
  </si>
  <si>
    <t>ALL METRICS</t>
  </si>
  <si>
    <t>METRIC</t>
  </si>
  <si>
    <r>
      <rPr>
        <b val="1"/>
        <sz val="9"/>
        <color indexed="9"/>
        <rFont val="Calibri"/>
      </rPr>
      <t>THIS Month (February)</t>
    </r>
  </si>
  <si>
    <t>January</t>
  </si>
  <si>
    <t>% CHANGE</t>
  </si>
  <si>
    <t>12 Month Trend</t>
  </si>
  <si>
    <t>MONTHLY REVENUE</t>
  </si>
  <si>
    <t>COST OF GOODS SOLD (COGS)</t>
  </si>
  <si>
    <t>AVERAGE KEY METRICS</t>
  </si>
  <si>
    <t>AVERAGE ORDER VALUE (AOV)</t>
  </si>
  <si>
    <t>CONVERSION RATE</t>
  </si>
  <si>
    <t>INPUT YOUR SALES METRICS ( MMU AUTOMATICALLY CALCULATES)</t>
  </si>
  <si>
    <t>METRIC NAME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</si>
  <si>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</si>
  <si>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</si>
  <si>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</si>
  <si>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</si>
  <si>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</si>
  <si>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</si>
  <si>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</si>
  <si>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</si>
  <si>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</si>
  <si>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</si>
  <si>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DEFINE KEY METRICS HERE</t>
  </si>
  <si>
    <t>This worksheet is used for the Financial Report calculations and should remain hidden.</t>
  </si>
  <si>
    <t>Position</t>
  </si>
  <si>
    <t>This Month</t>
  </si>
  <si>
    <r>
      <rPr>
        <sz val="10"/>
        <color indexed="14"/>
        <rFont val="Calibri Light"/>
      </rPr>
      <t>February</t>
    </r>
  </si>
  <si>
    <t>Previous Month</t>
  </si>
  <si>
    <t>Key Metrics</t>
  </si>
  <si>
    <r>
      <rPr>
        <sz val="10"/>
        <color indexed="14"/>
        <rFont val="Calibri Light"/>
      </rPr>
      <t>MONTHLY REVENUE</t>
    </r>
  </si>
  <si>
    <r>
      <rPr>
        <sz val="10"/>
        <color indexed="14"/>
        <rFont val="Calibri Light"/>
      </rPr>
      <t>COST OF GOODS SOLD (COGS)</t>
    </r>
  </si>
  <si>
    <t>All Metrics (works up to 25 metrics)</t>
  </si>
  <si>
    <t>Revenue</t>
  </si>
  <si>
    <t>COGS</t>
  </si>
  <si>
    <t>AOV</t>
  </si>
  <si>
    <t xml:space="preserve">Conversion </t>
  </si>
  <si>
    <t>Average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</si>
</sst>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$&quot;#,##0&quot; &quot;;(&quot;$&quot;#,##0)"/>
    <numFmt numFmtId="60" formatCode="&quot;$&quot;#,##0.00"/>
    <numFmt numFmtId="61" formatCode="&quot;mmm&quot;"/>
    <numFmt numFmtId="62" formatCode="mmm"/>
  </numFmts>
  <fonts count="20">
    <font>
      <sz val="12"/>
      <color indexed="8"/>
      <name val="Calibri"/>
    </font>
    <font>
      <sz val="12"/>
      <color indexed="8"/>
      <name val="Helvetica Neue"/>
    </font>
    <font>
      <sz val="10"/>
      <color indexed="9"/>
      <name val="Calibri"/>
    </font>
    <font>
      <sz val="15"/>
      <color indexed="8"/>
      <name val="Calibri"/>
    </font>
    <font>
      <sz val="24"/>
      <color indexed="12"/>
      <name val="Calibri Light"/>
    </font>
    <font>
      <sz val="10"/>
      <color indexed="12"/>
      <name val="Calibri Light"/>
    </font>
    <font>
      <i val="1"/>
      <sz val="11"/>
      <color indexed="13"/>
      <name val="Calibri"/>
    </font>
    <font>
      <sz val="20"/>
      <color indexed="11"/>
      <name val="Calibri Light"/>
    </font>
    <font>
      <sz val="18"/>
      <color indexed="14"/>
      <name val="Calibri"/>
    </font>
    <font>
      <sz val="14"/>
      <color indexed="11"/>
      <name val="Calibri Light"/>
    </font>
    <font>
      <b val="1"/>
      <sz val="9"/>
      <color indexed="9"/>
      <name val="Calibri"/>
    </font>
    <font>
      <b val="1"/>
      <sz val="11"/>
      <color indexed="8"/>
      <name val="Calibri"/>
    </font>
    <font>
      <sz val="20"/>
      <color indexed="11"/>
      <name val="Calibri"/>
    </font>
    <font>
      <sz val="12"/>
      <color indexed="11"/>
      <name val="Calibri"/>
    </font>
    <font>
      <sz val="14"/>
      <color indexed="11"/>
      <name val="Calibri"/>
    </font>
    <font>
      <sz val="11"/>
      <color indexed="8"/>
      <name val="Calibri"/>
    </font>
    <font>
      <sz val="10"/>
      <color indexed="14"/>
      <name val="Calibri Light"/>
    </font>
    <font>
      <sz val="24"/>
      <color indexed="15"/>
      <name val="Calibri Light"/>
    </font>
    <font>
      <sz val="11"/>
      <color indexed="13"/>
      <name val="Calibri"/>
    </font>
    <font>
      <sz val="11"/>
      <color indexed="17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1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thin">
        <color indexed="10"/>
      </right>
      <top/>
      <bottom/>
      <diagonal/>
    </border>
    <border>
      <left/>
      <right/>
      <top style="medium">
        <color indexed="11"/>
      </top>
      <bottom/>
      <diagonal/>
    </border>
    <border>
      <left/>
      <right/>
      <top/>
      <bottom style="medium">
        <color indexed="11"/>
      </bottom>
      <diagonal/>
    </border>
    <border>
      <left/>
      <right/>
      <top style="medium">
        <color indexed="11"/>
      </top>
      <bottom style="medium">
        <color indexed="15"/>
      </bottom>
      <diagonal/>
    </border>
    <border>
      <left style="thin">
        <color indexed="10"/>
      </left>
      <right style="medium">
        <color indexed="15"/>
      </right>
      <top/>
      <bottom/>
      <diagonal/>
    </border>
    <border>
      <left style="medium">
        <color indexed="15"/>
      </left>
      <right style="medium">
        <color indexed="15"/>
      </right>
      <top style="medium">
        <color indexed="15"/>
      </top>
      <bottom/>
      <diagonal/>
    </border>
    <border>
      <left style="medium">
        <color indexed="15"/>
      </left>
      <right style="medium">
        <color indexed="15"/>
      </right>
      <top/>
      <bottom/>
      <diagonal/>
    </border>
    <border>
      <left style="medium">
        <color indexed="15"/>
      </left>
      <right/>
      <top style="medium">
        <color indexed="15"/>
      </top>
      <bottom/>
      <diagonal/>
    </border>
    <border>
      <left/>
      <right/>
      <top style="medium">
        <color indexed="15"/>
      </top>
      <bottom/>
      <diagonal/>
    </border>
    <border>
      <left/>
      <right style="medium">
        <color indexed="15"/>
      </right>
      <top style="medium">
        <color indexed="15"/>
      </top>
      <bottom/>
      <diagonal/>
    </border>
    <border>
      <left style="medium">
        <color indexed="15"/>
      </left>
      <right/>
      <top/>
      <bottom/>
      <diagonal/>
    </border>
    <border>
      <left style="thin">
        <color indexed="10"/>
      </left>
      <right style="medium">
        <color indexed="14"/>
      </right>
      <top/>
      <bottom/>
      <diagonal/>
    </border>
    <border>
      <left style="medium">
        <color indexed="14"/>
      </left>
      <right style="medium">
        <color indexed="14"/>
      </right>
      <top/>
      <bottom style="dashed">
        <color indexed="14"/>
      </bottom>
      <diagonal/>
    </border>
    <border>
      <left style="medium">
        <color indexed="14"/>
      </left>
      <right style="medium">
        <color indexed="14"/>
      </right>
      <top/>
      <bottom/>
      <diagonal/>
    </border>
    <border>
      <left style="medium">
        <color indexed="14"/>
      </left>
      <right/>
      <top/>
      <bottom style="dashed">
        <color indexed="14"/>
      </bottom>
      <diagonal/>
    </border>
    <border>
      <left/>
      <right/>
      <top/>
      <bottom style="dashed">
        <color indexed="14"/>
      </bottom>
      <diagonal/>
    </border>
    <border>
      <left/>
      <right style="medium">
        <color indexed="14"/>
      </right>
      <top/>
      <bottom style="dashed">
        <color indexed="14"/>
      </bottom>
      <diagonal/>
    </border>
    <border>
      <left style="medium">
        <color indexed="14"/>
      </left>
      <right/>
      <top/>
      <bottom/>
      <diagonal/>
    </border>
    <border>
      <left style="medium">
        <color indexed="14"/>
      </left>
      <right style="medium">
        <color indexed="14"/>
      </right>
      <top style="dashed">
        <color indexed="14"/>
      </top>
      <bottom/>
      <diagonal/>
    </border>
    <border>
      <left style="medium">
        <color indexed="14"/>
      </left>
      <right/>
      <top style="dashed">
        <color indexed="14"/>
      </top>
      <bottom/>
      <diagonal/>
    </border>
    <border>
      <left/>
      <right/>
      <top style="dashed">
        <color indexed="14"/>
      </top>
      <bottom/>
      <diagonal/>
    </border>
    <border>
      <left/>
      <right style="medium">
        <color indexed="14"/>
      </right>
      <top style="dashed">
        <color indexed="14"/>
      </top>
      <bottom/>
      <diagonal/>
    </border>
    <border>
      <left/>
      <right style="medium">
        <color indexed="14"/>
      </right>
      <top/>
      <bottom/>
      <diagonal/>
    </border>
    <border>
      <left style="medium">
        <color indexed="14"/>
      </left>
      <right style="medium">
        <color indexed="14"/>
      </right>
      <top/>
      <bottom style="medium">
        <color indexed="14"/>
      </bottom>
      <diagonal/>
    </border>
    <border>
      <left style="medium">
        <color indexed="14"/>
      </left>
      <right/>
      <top/>
      <bottom style="medium">
        <color indexed="14"/>
      </bottom>
      <diagonal/>
    </border>
    <border>
      <left/>
      <right/>
      <top/>
      <bottom style="medium">
        <color indexed="14"/>
      </bottom>
      <diagonal/>
    </border>
    <border>
      <left/>
      <right style="medium">
        <color indexed="14"/>
      </right>
      <top/>
      <bottom style="medium">
        <color indexed="14"/>
      </bottom>
      <diagonal/>
    </border>
    <border>
      <left/>
      <right/>
      <top style="medium">
        <color indexed="14"/>
      </top>
      <bottom style="medium">
        <color indexed="11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1"/>
      </bottom>
      <diagonal/>
    </border>
    <border>
      <left style="medium">
        <color indexed="15"/>
      </left>
      <right style="medium">
        <color indexed="15"/>
      </right>
      <top style="medium">
        <color indexed="11"/>
      </top>
      <bottom/>
      <diagonal/>
    </border>
    <border>
      <left style="thin">
        <color indexed="10"/>
      </left>
      <right style="medium">
        <color indexed="14"/>
      </right>
      <top/>
      <bottom style="thin">
        <color indexed="10"/>
      </bottom>
      <diagonal/>
    </border>
    <border>
      <left style="medium">
        <color indexed="14"/>
      </left>
      <right style="medium">
        <color indexed="14"/>
      </right>
      <top/>
      <bottom style="thin">
        <color indexed="10"/>
      </bottom>
      <diagonal/>
    </border>
    <border>
      <left style="medium">
        <color indexed="14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/>
      <right style="thin">
        <color indexed="10"/>
      </right>
      <top style="thin">
        <color indexed="16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medium">
        <color indexed="11"/>
      </right>
      <top/>
      <bottom/>
      <diagonal/>
    </border>
    <border>
      <left style="medium">
        <color indexed="11"/>
      </left>
      <right style="thin">
        <color indexed="16"/>
      </right>
      <top style="medium">
        <color indexed="11"/>
      </top>
      <bottom style="thin">
        <color indexed="16"/>
      </bottom>
      <diagonal/>
    </border>
    <border>
      <left style="thin">
        <color indexed="16"/>
      </left>
      <right style="medium">
        <color indexed="11"/>
      </right>
      <top style="medium">
        <color indexed="11"/>
      </top>
      <bottom style="thin">
        <color indexed="16"/>
      </bottom>
      <diagonal/>
    </border>
    <border>
      <left style="medium">
        <color indexed="11"/>
      </left>
      <right/>
      <top/>
      <bottom/>
      <diagonal/>
    </border>
    <border>
      <left style="medium">
        <color indexed="11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1"/>
      </right>
      <top style="thin">
        <color indexed="16"/>
      </top>
      <bottom style="thin">
        <color indexed="16"/>
      </bottom>
      <diagonal/>
    </border>
    <border>
      <left style="medium">
        <color indexed="11"/>
      </left>
      <right style="thin">
        <color indexed="16"/>
      </right>
      <top style="thin">
        <color indexed="16"/>
      </top>
      <bottom style="medium">
        <color indexed="11"/>
      </bottom>
      <diagonal/>
    </border>
    <border>
      <left style="thin">
        <color indexed="16"/>
      </left>
      <right style="medium">
        <color indexed="11"/>
      </right>
      <top style="thin">
        <color indexed="16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49" fontId="4" fillId="2" borderId="6" applyNumberFormat="1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6" fillId="2" borderId="6" applyNumberFormat="0" applyFont="1" applyFill="1" applyBorder="1" applyAlignment="1" applyProtection="0">
      <alignment horizontal="right" vertical="bottom"/>
    </xf>
    <xf numFmtId="49" fontId="7" fillId="2" borderId="7" applyNumberFormat="1" applyFont="1" applyFill="1" applyBorder="1" applyAlignment="1" applyProtection="0">
      <alignment horizontal="center" vertical="center"/>
    </xf>
    <xf numFmtId="0" fontId="7" fillId="2" borderId="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49" fontId="8" fillId="2" borderId="6" applyNumberFormat="1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49" fontId="9" fillId="2" borderId="7" applyNumberFormat="1" applyFont="1" applyFill="1" applyBorder="1" applyAlignment="1" applyProtection="0">
      <alignment vertical="bottom"/>
    </xf>
    <xf numFmtId="0" fontId="9" fillId="2" borderId="7" applyNumberFormat="0" applyFont="1" applyFill="1" applyBorder="1" applyAlignment="1" applyProtection="0">
      <alignment vertical="bottom"/>
    </xf>
    <xf numFmtId="0" fontId="9" fillId="2" borderId="11" applyNumberFormat="0" applyFont="1" applyFill="1" applyBorder="1" applyAlignment="1" applyProtection="0">
      <alignment vertical="bottom"/>
    </xf>
    <xf numFmtId="0" fontId="9" fillId="2" borderId="9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center"/>
    </xf>
    <xf numFmtId="49" fontId="10" fillId="3" borderId="13" applyNumberFormat="1" applyFont="1" applyFill="1" applyBorder="1" applyAlignment="1" applyProtection="0">
      <alignment horizontal="center" vertical="center"/>
    </xf>
    <xf numFmtId="0" fontId="11" fillId="2" borderId="14" applyNumberFormat="0" applyFont="1" applyFill="1" applyBorder="1" applyAlignment="1" applyProtection="0">
      <alignment vertical="bottom"/>
    </xf>
    <xf numFmtId="49" fontId="10" fillId="3" borderId="15" applyNumberFormat="1" applyFont="1" applyFill="1" applyBorder="1" applyAlignment="1" applyProtection="0">
      <alignment horizontal="center" vertical="center"/>
    </xf>
    <xf numFmtId="0" fontId="10" fillId="3" borderId="16" applyNumberFormat="0" applyFont="1" applyFill="1" applyBorder="1" applyAlignment="1" applyProtection="0">
      <alignment horizontal="center" vertical="center"/>
    </xf>
    <xf numFmtId="0" fontId="10" fillId="3" borderId="17" applyNumberFormat="0" applyFont="1" applyFill="1" applyBorder="1" applyAlignment="1" applyProtection="0">
      <alignment horizontal="center" vertical="center"/>
    </xf>
    <xf numFmtId="0" fontId="11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center"/>
    </xf>
    <xf numFmtId="59" fontId="12" fillId="2" borderId="20" applyNumberFormat="1" applyFont="1" applyFill="1" applyBorder="1" applyAlignment="1" applyProtection="0">
      <alignment horizontal="center" vertical="center"/>
    </xf>
    <xf numFmtId="59" fontId="12" fillId="2" borderId="21" applyNumberFormat="1" applyFont="1" applyFill="1" applyBorder="1" applyAlignment="1" applyProtection="0">
      <alignment horizontal="center" vertical="center"/>
    </xf>
    <xf numFmtId="0" fontId="0" fillId="2" borderId="21" applyNumberFormat="0" applyFont="1" applyFill="1" applyBorder="1" applyAlignment="1" applyProtection="0">
      <alignment vertical="center"/>
    </xf>
    <xf numFmtId="9" fontId="12" fillId="2" borderId="20" applyNumberFormat="1" applyFont="1" applyFill="1" applyBorder="1" applyAlignment="1" applyProtection="0">
      <alignment horizontal="center" vertical="center"/>
    </xf>
    <xf numFmtId="9" fontId="12" fillId="2" borderId="22" applyNumberFormat="1" applyFont="1" applyFill="1" applyBorder="1" applyAlignment="1" applyProtection="0">
      <alignment horizontal="center" vertical="center"/>
    </xf>
    <xf numFmtId="9" fontId="12" fillId="2" borderId="23" applyNumberFormat="1" applyFont="1" applyFill="1" applyBorder="1" applyAlignment="1" applyProtection="0">
      <alignment horizontal="center" vertical="center"/>
    </xf>
    <xf numFmtId="9" fontId="12" fillId="2" borderId="24" applyNumberFormat="1" applyFont="1" applyFill="1" applyBorder="1" applyAlignment="1" applyProtection="0">
      <alignment horizontal="center" vertical="center"/>
    </xf>
    <xf numFmtId="0" fontId="0" fillId="2" borderId="25" applyNumberFormat="0" applyFont="1" applyFill="1" applyBorder="1" applyAlignment="1" applyProtection="0">
      <alignment vertical="center"/>
    </xf>
    <xf numFmtId="9" fontId="13" fillId="2" borderId="26" applyNumberFormat="1" applyFont="1" applyFill="1" applyBorder="1" applyAlignment="1" applyProtection="0">
      <alignment horizontal="left" vertical="center"/>
    </xf>
    <xf numFmtId="9" fontId="14" fillId="2" borderId="21" applyNumberFormat="1" applyFont="1" applyFill="1" applyBorder="1" applyAlignment="1" applyProtection="0">
      <alignment horizontal="left" vertical="center"/>
    </xf>
    <xf numFmtId="9" fontId="15" fillId="2" borderId="21" applyNumberFormat="1" applyFont="1" applyFill="1" applyBorder="1" applyAlignment="1" applyProtection="0">
      <alignment horizontal="left" vertical="center"/>
    </xf>
    <xf numFmtId="9" fontId="13" fillId="2" borderId="27" applyNumberFormat="1" applyFont="1" applyFill="1" applyBorder="1" applyAlignment="1" applyProtection="0">
      <alignment horizontal="left" vertical="center"/>
    </xf>
    <xf numFmtId="9" fontId="13" fillId="2" borderId="28" applyNumberFormat="1" applyFont="1" applyFill="1" applyBorder="1" applyAlignment="1" applyProtection="0">
      <alignment horizontal="left" vertical="center"/>
    </xf>
    <xf numFmtId="9" fontId="13" fillId="2" borderId="29" applyNumberFormat="1" applyFont="1" applyFill="1" applyBorder="1" applyAlignment="1" applyProtection="0">
      <alignment horizontal="left" vertical="center"/>
    </xf>
    <xf numFmtId="0" fontId="16" fillId="2" borderId="25" applyNumberFormat="0" applyFont="1" applyFill="1" applyBorder="1" applyAlignment="1" applyProtection="0">
      <alignment horizontal="left" vertical="center"/>
    </xf>
    <xf numFmtId="0" fontId="16" fillId="2" borderId="8" applyNumberFormat="0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bottom"/>
    </xf>
    <xf numFmtId="0" fontId="16" fillId="2" borderId="21" applyNumberFormat="0" applyFont="1" applyFill="1" applyBorder="1" applyAlignment="1" applyProtection="0">
      <alignment horizontal="left" vertical="bottom"/>
    </xf>
    <xf numFmtId="0" fontId="0" fillId="2" borderId="21" applyNumberFormat="1" applyFont="1" applyFill="1" applyBorder="1" applyAlignment="1" applyProtection="0">
      <alignment vertical="bottom"/>
    </xf>
    <xf numFmtId="0" fontId="16" fillId="2" borderId="25" applyNumberFormat="0" applyFont="1" applyFill="1" applyBorder="1" applyAlignment="1" applyProtection="0">
      <alignment horizontal="left" vertical="bottom"/>
    </xf>
    <xf numFmtId="0" fontId="16" fillId="2" borderId="6" applyNumberFormat="0" applyFont="1" applyFill="1" applyBorder="1" applyAlignment="1" applyProtection="0">
      <alignment horizontal="left" vertical="bottom"/>
    </xf>
    <xf numFmtId="0" fontId="16" fillId="2" borderId="30" applyNumberFormat="0" applyFont="1" applyFill="1" applyBorder="1" applyAlignment="1" applyProtection="0">
      <alignment horizontal="left" vertical="bottom"/>
    </xf>
    <xf numFmtId="0" fontId="0" fillId="2" borderId="31" applyNumberFormat="0" applyFont="1" applyFill="1" applyBorder="1" applyAlignment="1" applyProtection="0">
      <alignment vertical="center"/>
    </xf>
    <xf numFmtId="0" fontId="0" fillId="2" borderId="32" applyNumberFormat="0" applyFont="1" applyFill="1" applyBorder="1" applyAlignment="1" applyProtection="0">
      <alignment vertical="center"/>
    </xf>
    <xf numFmtId="0" fontId="0" fillId="2" borderId="33" applyNumberFormat="0" applyFont="1" applyFill="1" applyBorder="1" applyAlignment="1" applyProtection="0">
      <alignment vertical="center"/>
    </xf>
    <xf numFmtId="0" fontId="0" fillId="2" borderId="34" applyNumberFormat="0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center"/>
    </xf>
    <xf numFmtId="49" fontId="10" fillId="3" borderId="36" applyNumberFormat="1" applyFont="1" applyFill="1" applyBorder="1" applyAlignment="1" applyProtection="0">
      <alignment horizontal="center" vertical="center"/>
    </xf>
    <xf numFmtId="0" fontId="10" fillId="3" borderId="36" applyNumberFormat="0" applyFont="1" applyFill="1" applyBorder="1" applyAlignment="1" applyProtection="0">
      <alignment horizontal="center" vertical="center"/>
    </xf>
    <xf numFmtId="49" fontId="16" fillId="2" borderId="37" applyNumberFormat="1" applyFont="1" applyFill="1" applyBorder="1" applyAlignment="1" applyProtection="0">
      <alignment horizontal="left" vertical="center"/>
    </xf>
    <xf numFmtId="0" fontId="0" fillId="2" borderId="37" applyNumberFormat="0" applyFont="1" applyFill="1" applyBorder="1" applyAlignment="1" applyProtection="0">
      <alignment vertical="center"/>
    </xf>
    <xf numFmtId="60" fontId="0" fillId="2" borderId="37" applyNumberFormat="1" applyFont="1" applyFill="1" applyBorder="1" applyAlignment="1" applyProtection="0">
      <alignment vertical="center"/>
    </xf>
    <xf numFmtId="9" fontId="0" fillId="2" borderId="37" applyNumberFormat="1" applyFont="1" applyFill="1" applyBorder="1" applyAlignment="1" applyProtection="0">
      <alignment horizontal="center" vertical="center"/>
    </xf>
    <xf numFmtId="10" fontId="0" fillId="2" borderId="37" applyNumberFormat="1" applyFont="1" applyFill="1" applyBorder="1" applyAlignment="1" applyProtection="0">
      <alignment vertical="center"/>
    </xf>
    <xf numFmtId="0" fontId="0" fillId="2" borderId="38" applyNumberFormat="0" applyFont="1" applyFill="1" applyBorder="1" applyAlignment="1" applyProtection="0">
      <alignment vertical="center"/>
    </xf>
    <xf numFmtId="0" fontId="11" fillId="2" borderId="39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center"/>
    </xf>
    <xf numFmtId="0" fontId="0" fillId="2" borderId="40" applyNumberFormat="0" applyFont="1" applyFill="1" applyBorder="1" applyAlignment="1" applyProtection="0">
      <alignment vertical="center"/>
    </xf>
    <xf numFmtId="59" fontId="12" fillId="2" borderId="41" applyNumberFormat="1" applyFont="1" applyFill="1" applyBorder="1" applyAlignment="1" applyProtection="0">
      <alignment horizontal="center" vertical="center"/>
    </xf>
    <xf numFmtId="0" fontId="0" fillId="2" borderId="41" applyNumberFormat="0" applyFont="1" applyFill="1" applyBorder="1" applyAlignment="1" applyProtection="0">
      <alignment vertical="center"/>
    </xf>
    <xf numFmtId="0" fontId="0" fillId="2" borderId="42" applyNumberFormat="0" applyFont="1" applyFill="1" applyBorder="1" applyAlignment="1" applyProtection="0">
      <alignment vertical="center"/>
    </xf>
    <xf numFmtId="0" fontId="0" fillId="2" borderId="43" applyNumberFormat="0" applyFont="1" applyFill="1" applyBorder="1" applyAlignment="1" applyProtection="0">
      <alignment vertical="center"/>
    </xf>
    <xf numFmtId="0" fontId="0" fillId="2" borderId="44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10" fillId="3" borderId="45" applyNumberFormat="1" applyFont="1" applyFill="1" applyBorder="1" applyAlignment="1" applyProtection="0">
      <alignment horizontal="center" vertical="center"/>
    </xf>
    <xf numFmtId="49" fontId="0" fillId="2" borderId="46" applyNumberFormat="1" applyFont="1" applyFill="1" applyBorder="1" applyAlignment="1" applyProtection="0">
      <alignment vertical="center"/>
    </xf>
    <xf numFmtId="60" fontId="16" fillId="2" borderId="46" applyNumberFormat="1" applyFont="1" applyFill="1" applyBorder="1" applyAlignment="1" applyProtection="0">
      <alignment horizontal="right" vertical="center"/>
    </xf>
    <xf numFmtId="60" fontId="16" fillId="2" borderId="47" applyNumberFormat="1" applyFont="1" applyFill="1" applyBorder="1" applyAlignment="1" applyProtection="0">
      <alignment horizontal="right" vertical="center"/>
    </xf>
    <xf numFmtId="49" fontId="0" fillId="2" borderId="6" applyNumberFormat="1" applyFont="1" applyFill="1" applyBorder="1" applyAlignment="1" applyProtection="0">
      <alignment vertical="center"/>
    </xf>
    <xf numFmtId="60" fontId="16" fillId="2" borderId="6" applyNumberFormat="1" applyFont="1" applyFill="1" applyBorder="1" applyAlignment="1" applyProtection="0">
      <alignment horizontal="right" vertical="center"/>
    </xf>
    <xf numFmtId="60" fontId="16" fillId="2" borderId="8" applyNumberFormat="1" applyFont="1" applyFill="1" applyBorder="1" applyAlignment="1" applyProtection="0">
      <alignment horizontal="right" vertical="center"/>
    </xf>
    <xf numFmtId="10" fontId="16" fillId="2" borderId="6" applyNumberFormat="1" applyFont="1" applyFill="1" applyBorder="1" applyAlignment="1" applyProtection="0">
      <alignment horizontal="right" vertical="center"/>
    </xf>
    <xf numFmtId="10" fontId="16" fillId="2" borderId="8" applyNumberFormat="1" applyFont="1" applyFill="1" applyBorder="1" applyAlignment="1" applyProtection="0">
      <alignment horizontal="right" vertical="center"/>
    </xf>
    <xf numFmtId="0" fontId="0" fillId="2" borderId="48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0" fontId="15" fillId="2" borderId="2" applyNumberFormat="0" applyFont="1" applyFill="1" applyBorder="1" applyAlignment="1" applyProtection="0">
      <alignment vertical="center"/>
    </xf>
    <xf numFmtId="49" fontId="17" fillId="2" borderId="10" applyNumberFormat="1" applyFont="1" applyFill="1" applyBorder="1" applyAlignment="1" applyProtection="0">
      <alignment vertical="bottom"/>
    </xf>
    <xf numFmtId="0" fontId="0" fillId="2" borderId="49" applyNumberFormat="0" applyFont="1" applyFill="1" applyBorder="1" applyAlignment="1" applyProtection="0">
      <alignment vertical="center"/>
    </xf>
    <xf numFmtId="0" fontId="18" fillId="2" borderId="50" applyNumberFormat="1" applyFont="1" applyFill="1" applyBorder="1" applyAlignment="1" applyProtection="0">
      <alignment horizontal="center" vertical="center"/>
    </xf>
    <xf numFmtId="49" fontId="16" fillId="2" borderId="51" applyNumberFormat="1" applyFont="1" applyFill="1" applyBorder="1" applyAlignment="1" applyProtection="0">
      <alignment horizontal="left" vertical="center"/>
    </xf>
    <xf numFmtId="49" fontId="18" fillId="2" borderId="52" applyNumberFormat="1" applyFont="1" applyFill="1" applyBorder="1" applyAlignment="1" applyProtection="0">
      <alignment vertical="center"/>
    </xf>
    <xf numFmtId="0" fontId="18" fillId="2" borderId="53" applyNumberFormat="1" applyFont="1" applyFill="1" applyBorder="1" applyAlignment="1" applyProtection="0">
      <alignment horizontal="center" vertical="center"/>
    </xf>
    <xf numFmtId="49" fontId="16" fillId="2" borderId="54" applyNumberFormat="1" applyFont="1" applyFill="1" applyBorder="1" applyAlignment="1" applyProtection="0">
      <alignment horizontal="left" vertical="center"/>
    </xf>
    <xf numFmtId="49" fontId="0" fillId="2" borderId="54" applyNumberFormat="1" applyFont="1" applyFill="1" applyBorder="1" applyAlignment="1" applyProtection="0">
      <alignment vertical="center"/>
    </xf>
    <xf numFmtId="0" fontId="18" fillId="2" borderId="55" applyNumberFormat="1" applyFont="1" applyFill="1" applyBorder="1" applyAlignment="1" applyProtection="0">
      <alignment horizontal="center" vertical="center"/>
    </xf>
    <xf numFmtId="49" fontId="0" fillId="2" borderId="56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19" fillId="2" borderId="57" applyNumberFormat="1" applyFont="1" applyFill="1" applyBorder="1" applyAlignment="1" applyProtection="0">
      <alignment vertical="center"/>
    </xf>
    <xf numFmtId="0" fontId="0" fillId="2" borderId="57" applyNumberFormat="0" applyFont="1" applyFill="1" applyBorder="1" applyAlignment="1" applyProtection="0">
      <alignment vertical="center"/>
    </xf>
    <xf numFmtId="49" fontId="16" fillId="2" borderId="57" applyNumberFormat="1" applyFont="1" applyFill="1" applyBorder="1" applyAlignment="1" applyProtection="0">
      <alignment horizontal="left" vertical="bottom"/>
    </xf>
    <xf numFmtId="49" fontId="0" fillId="2" borderId="57" applyNumberFormat="1" applyFont="1" applyFill="1" applyBorder="1" applyAlignment="1" applyProtection="0">
      <alignment vertical="center"/>
    </xf>
    <xf numFmtId="49" fontId="16" fillId="2" borderId="57" applyNumberFormat="1" applyFont="1" applyFill="1" applyBorder="1" applyAlignment="1" applyProtection="0">
      <alignment horizontal="right" vertical="bottom"/>
    </xf>
    <xf numFmtId="0" fontId="0" fillId="2" borderId="57" applyNumberFormat="1" applyFont="1" applyFill="1" applyBorder="1" applyAlignment="1" applyProtection="0">
      <alignment vertical="center"/>
    </xf>
    <xf numFmtId="61" fontId="16" fillId="2" borderId="57" applyNumberFormat="1" applyFont="1" applyFill="1" applyBorder="1" applyAlignment="1" applyProtection="0">
      <alignment horizontal="right" vertical="bottom"/>
    </xf>
    <xf numFmtId="62" fontId="0" fillId="2" borderId="57" applyNumberFormat="1" applyFont="1" applyFill="1" applyBorder="1" applyAlignment="1" applyProtection="0">
      <alignment vertical="center"/>
    </xf>
    <xf numFmtId="49" fontId="0" fillId="2" borderId="58" applyNumberFormat="1" applyFont="1" applyFill="1" applyBorder="1" applyAlignment="1" applyProtection="0">
      <alignment vertical="center"/>
    </xf>
    <xf numFmtId="0" fontId="16" fillId="2" borderId="58" applyNumberFormat="1" applyFont="1" applyFill="1" applyBorder="1" applyAlignment="1" applyProtection="0">
      <alignment horizontal="center" vertical="bottom"/>
    </xf>
    <xf numFmtId="0" fontId="0" fillId="2" borderId="58" applyNumberFormat="0" applyFont="1" applyFill="1" applyBorder="1" applyAlignment="1" applyProtection="0">
      <alignment vertical="center"/>
    </xf>
    <xf numFmtId="49" fontId="9" fillId="2" borderId="59" applyNumberFormat="1" applyFont="1" applyFill="1" applyBorder="1" applyAlignment="1" applyProtection="0">
      <alignment vertical="bottom"/>
    </xf>
    <xf numFmtId="49" fontId="9" fillId="2" borderId="59" applyNumberFormat="1" applyFont="1" applyFill="1" applyBorder="1" applyAlignment="1" applyProtection="0">
      <alignment horizontal="center" vertical="bottom"/>
    </xf>
    <xf numFmtId="0" fontId="9" fillId="2" borderId="59" applyNumberFormat="0" applyFont="1" applyFill="1" applyBorder="1" applyAlignment="1" applyProtection="0">
      <alignment vertical="bottom"/>
    </xf>
    <xf numFmtId="49" fontId="0" fillId="2" borderId="60" applyNumberFormat="1" applyFont="1" applyFill="1" applyBorder="1" applyAlignment="1" applyProtection="0">
      <alignment vertical="center"/>
    </xf>
    <xf numFmtId="60" fontId="0" fillId="2" borderId="60" applyNumberFormat="1" applyFont="1" applyFill="1" applyBorder="1" applyAlignment="1" applyProtection="0">
      <alignment vertical="center"/>
    </xf>
    <xf numFmtId="9" fontId="0" fillId="2" borderId="60" applyNumberFormat="1" applyFont="1" applyFill="1" applyBorder="1" applyAlignment="1" applyProtection="0">
      <alignment vertical="bottom"/>
    </xf>
    <xf numFmtId="60" fontId="0" fillId="2" borderId="57" applyNumberFormat="1" applyFont="1" applyFill="1" applyBorder="1" applyAlignment="1" applyProtection="0">
      <alignment vertical="center"/>
    </xf>
    <xf numFmtId="9" fontId="0" fillId="2" borderId="57" applyNumberFormat="1" applyFont="1" applyFill="1" applyBorder="1" applyAlignment="1" applyProtection="0">
      <alignment vertical="bottom"/>
    </xf>
    <xf numFmtId="10" fontId="0" fillId="2" borderId="57" applyNumberFormat="1" applyFont="1" applyFill="1" applyBorder="1" applyAlignment="1" applyProtection="0">
      <alignment vertical="center"/>
    </xf>
    <xf numFmtId="0" fontId="0" fillId="2" borderId="60" applyNumberFormat="1" applyFont="1" applyFill="1" applyBorder="1" applyAlignment="1" applyProtection="0">
      <alignment vertical="center"/>
    </xf>
    <xf numFmtId="0" fontId="0" fillId="2" borderId="60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223962"/>
      <rgbColor rgb="ff7f7f7f"/>
      <rgbColor rgb="ff595959"/>
      <rgbColor rgb="ff4472c4"/>
      <rgbColor rgb="ffd8d8d8"/>
      <rgbColor rgb="ff33559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255767</xdr:colOff>
      <xdr:row>1</xdr:row>
      <xdr:rowOff>14447</xdr:rowOff>
    </xdr:from>
    <xdr:to>
      <xdr:col>14</xdr:col>
      <xdr:colOff>371729</xdr:colOff>
      <xdr:row>4</xdr:row>
      <xdr:rowOff>20479</xdr:rowOff>
    </xdr:to>
    <xdr:grpSp>
      <xdr:nvGrpSpPr>
        <xdr:cNvPr id="4" name="TipData Entry Tip"/>
        <xdr:cNvGrpSpPr/>
      </xdr:nvGrpSpPr>
      <xdr:grpSpPr>
        <a:xfrm>
          <a:off x="8599667" y="119222"/>
          <a:ext cx="1436763" cy="898208"/>
          <a:chOff x="0" y="-58578"/>
          <a:chExt cx="1436761" cy="898207"/>
        </a:xfrm>
      </xdr:grpSpPr>
      <xdr:sp>
        <xdr:nvSpPr>
          <xdr:cNvPr id="2" name="Shape 2"/>
          <xdr:cNvSpPr/>
        </xdr:nvSpPr>
        <xdr:spPr>
          <a:xfrm>
            <a:off x="0" y="0"/>
            <a:ext cx="1417713" cy="7810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4669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4669" y="21600"/>
                </a:lnTo>
                <a:lnTo>
                  <a:pt x="4669" y="9000"/>
                </a:lnTo>
                <a:lnTo>
                  <a:pt x="0" y="6032"/>
                </a:lnTo>
                <a:lnTo>
                  <a:pt x="4669" y="3600"/>
                </a:lnTo>
                <a:close/>
              </a:path>
            </a:pathLst>
          </a:custGeom>
          <a:solidFill>
            <a:srgbClr val="203864"/>
          </a:solidFill>
          <a:ln w="19050" cap="flat">
            <a:solidFill>
              <a:srgbClr val="595959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3" name="Shape 3"/>
          <xdr:cNvSpPr txBox="1"/>
        </xdr:nvSpPr>
        <xdr:spPr>
          <a:xfrm>
            <a:off x="287411" y="-58579"/>
            <a:ext cx="1149351" cy="89820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Select the </a:t>
            </a:r>
            <a:endParaRPr b="0" baseline="0" cap="none" i="0" spc="0" strike="noStrike" sz="1000" u="none">
              <a:ln>
                <a:noFill/>
              </a:ln>
              <a:solidFill>
                <a:srgbClr val="FFFFFF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month to display.</a:t>
            </a:r>
          </a:p>
        </xdr:txBody>
      </xdr:sp>
    </xdr:grp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150210</xdr:colOff>
      <xdr:row>1</xdr:row>
      <xdr:rowOff>427910</xdr:rowOff>
    </xdr:from>
    <xdr:to>
      <xdr:col>5</xdr:col>
      <xdr:colOff>381232</xdr:colOff>
      <xdr:row>5</xdr:row>
      <xdr:rowOff>86439</xdr:rowOff>
    </xdr:to>
    <xdr:grpSp>
      <xdr:nvGrpSpPr>
        <xdr:cNvPr id="8" name="TipData Entry Tip"/>
        <xdr:cNvGrpSpPr/>
      </xdr:nvGrpSpPr>
      <xdr:grpSpPr>
        <a:xfrm>
          <a:off x="1991710" y="532685"/>
          <a:ext cx="1577223" cy="887255"/>
          <a:chOff x="0" y="-57864"/>
          <a:chExt cx="1577222" cy="887253"/>
        </a:xfrm>
      </xdr:grpSpPr>
      <xdr:sp>
        <xdr:nvSpPr>
          <xdr:cNvPr id="6" name="Shape 6"/>
          <xdr:cNvSpPr/>
        </xdr:nvSpPr>
        <xdr:spPr>
          <a:xfrm>
            <a:off x="0" y="0"/>
            <a:ext cx="1558173" cy="771526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3335" y="0"/>
                </a:moveTo>
                <a:lnTo>
                  <a:pt x="21600" y="0"/>
                </a:lnTo>
                <a:lnTo>
                  <a:pt x="21600" y="21600"/>
                </a:lnTo>
                <a:lnTo>
                  <a:pt x="3335" y="21600"/>
                </a:lnTo>
                <a:lnTo>
                  <a:pt x="3335" y="9000"/>
                </a:lnTo>
                <a:lnTo>
                  <a:pt x="0" y="5505"/>
                </a:lnTo>
                <a:lnTo>
                  <a:pt x="3335" y="3600"/>
                </a:lnTo>
                <a:close/>
              </a:path>
            </a:pathLst>
          </a:custGeom>
          <a:solidFill>
            <a:schemeClr val="accent1"/>
          </a:solidFill>
          <a:ln w="19050" cap="flat">
            <a:solidFill>
              <a:srgbClr val="595959"/>
            </a:solidFill>
            <a:prstDash val="solid"/>
            <a:miter lim="8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7" name="Shape 7"/>
          <xdr:cNvSpPr txBox="1"/>
        </xdr:nvSpPr>
        <xdr:spPr>
          <a:xfrm>
            <a:off x="221495" y="-57865"/>
            <a:ext cx="1355728" cy="88725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1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FFFFFF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Select the Key Metrics for your Financial Report.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25"/>
  <sheetViews>
    <sheetView workbookViewId="0" showGridLines="0" defaultGridColor="1"/>
  </sheetViews>
  <sheetFormatPr defaultColWidth="8.83333" defaultRowHeight="18.75" customHeight="1" outlineLevelRow="0" outlineLevelCol="0"/>
  <cols>
    <col min="1" max="1" width="1.67188" style="1" customWidth="1"/>
    <col min="2" max="2" width="19.5" style="1" customWidth="1"/>
    <col min="3" max="3" width="2.67188" style="1" customWidth="1"/>
    <col min="4" max="4" width="19.5" style="1" customWidth="1"/>
    <col min="5" max="5" width="2.67188" style="1" customWidth="1"/>
    <col min="6" max="6" width="19.5" style="1" customWidth="1"/>
    <col min="7" max="7" width="2.67188" style="1" customWidth="1"/>
    <col min="8" max="8" width="19.5" style="1" customWidth="1"/>
    <col min="9" max="9" width="2.67188" style="1" customWidth="1"/>
    <col min="10" max="10" width="7.67188" style="1" customWidth="1"/>
    <col min="11" max="11" width="1.5" style="1" customWidth="1"/>
    <col min="12" max="12" width="10" style="1" customWidth="1"/>
    <col min="13" max="13" width="8.5" style="1" customWidth="1"/>
    <col min="14" max="14" width="8.85156" style="1" customWidth="1"/>
    <col min="15" max="15" width="10" style="1" customWidth="1"/>
    <col min="16" max="256" width="8.85156" style="1" customWidth="1"/>
  </cols>
  <sheetData>
    <row r="1" ht="8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3"/>
      <c r="N1" s="3"/>
      <c r="O1" s="5"/>
    </row>
    <row r="2" ht="38.25" customHeight="1">
      <c r="A2" s="6"/>
      <c r="B2" t="s" s="7">
        <v>0</v>
      </c>
      <c r="C2" s="8"/>
      <c r="D2" s="8"/>
      <c r="E2" s="9"/>
      <c r="F2" s="9"/>
      <c r="G2" s="9"/>
      <c r="H2" s="9"/>
      <c r="I2" s="9"/>
      <c r="J2" s="10"/>
      <c r="K2" t="s" s="11">
        <v>1</v>
      </c>
      <c r="L2" s="12"/>
      <c r="M2" s="9"/>
      <c r="N2" s="9"/>
      <c r="O2" s="13"/>
    </row>
    <row r="3" ht="24" customHeight="1">
      <c r="A3" s="6"/>
      <c r="B3" t="s" s="14">
        <v>2</v>
      </c>
      <c r="C3" s="9"/>
      <c r="D3" s="9"/>
      <c r="E3" s="9"/>
      <c r="F3" s="9"/>
      <c r="G3" s="9"/>
      <c r="H3" s="9"/>
      <c r="I3" s="9"/>
      <c r="J3" s="9"/>
      <c r="K3" s="15"/>
      <c r="L3" s="15"/>
      <c r="M3" s="9"/>
      <c r="N3" s="9"/>
      <c r="O3" s="13"/>
    </row>
    <row r="4" ht="8" customHeight="1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9"/>
      <c r="N4" s="9"/>
      <c r="O4" s="13"/>
    </row>
    <row r="5" ht="24" customHeight="1">
      <c r="A5" s="6"/>
      <c r="B5" t="s" s="17">
        <v>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9"/>
      <c r="O5" s="13"/>
    </row>
    <row r="6" ht="18.75" customHeight="1">
      <c r="A6" s="6"/>
      <c r="B6" s="19"/>
      <c r="C6" s="20"/>
      <c r="D6" s="19"/>
      <c r="E6" s="20"/>
      <c r="F6" s="19"/>
      <c r="G6" s="20"/>
      <c r="H6" s="19"/>
      <c r="I6" s="20"/>
      <c r="J6" s="19"/>
      <c r="K6" s="19"/>
      <c r="L6" s="19"/>
      <c r="M6" s="9"/>
      <c r="N6" s="9"/>
      <c r="O6" s="13"/>
    </row>
    <row r="7" ht="22.5" customHeight="1">
      <c r="A7" s="21"/>
      <c r="B7" t="s" s="22">
        <f>'Calculations'!B8</f>
        <v>4</v>
      </c>
      <c r="C7" s="23"/>
      <c r="D7" t="s" s="22">
        <f>'Calculations'!B9</f>
        <v>5</v>
      </c>
      <c r="E7" s="23"/>
      <c r="F7" t="s" s="22">
        <f>'Calculations'!B10</f>
        <v>6</v>
      </c>
      <c r="G7" s="23"/>
      <c r="H7" t="s" s="22">
        <f>'Calculations'!B11</f>
        <v>7</v>
      </c>
      <c r="I7" s="23"/>
      <c r="J7" t="s" s="24">
        <f>'Calculations'!B12</f>
        <v>8</v>
      </c>
      <c r="K7" s="25"/>
      <c r="L7" s="26"/>
      <c r="M7" s="27"/>
      <c r="N7" s="9"/>
      <c r="O7" s="13"/>
    </row>
    <row r="8" ht="42" customHeight="1">
      <c r="A8" s="28"/>
      <c r="B8" s="29">
        <f>D16</f>
        <v>134137.4548276672</v>
      </c>
      <c r="C8" s="30"/>
      <c r="D8" s="29">
        <f>D17</f>
        <v>70962.312483532514</v>
      </c>
      <c r="E8" s="31"/>
      <c r="F8" s="29">
        <f>D18</f>
        <v>45</v>
      </c>
      <c r="G8" s="31"/>
      <c r="H8" s="32">
        <f>D19</f>
        <v>0.02</v>
      </c>
      <c r="I8" s="31"/>
      <c r="J8" s="33">
        <f>IFERROR('Calculations'!N12,"")</f>
        <v>0.4771434996455066</v>
      </c>
      <c r="K8" s="34"/>
      <c r="L8" s="35"/>
      <c r="M8" s="36"/>
      <c r="N8" s="9"/>
      <c r="O8" s="13"/>
    </row>
    <row r="9" ht="18.75" customHeight="1">
      <c r="A9" s="28"/>
      <c r="B9" s="37">
        <f>H16</f>
        <v>0.07309963862133784</v>
      </c>
      <c r="C9" s="38"/>
      <c r="D9" s="37">
        <f>H17</f>
        <v>0.0917278843620386</v>
      </c>
      <c r="E9" s="39"/>
      <c r="F9" s="37">
        <f>H18</f>
        <v>-0.1818181818181818</v>
      </c>
      <c r="G9" s="39"/>
      <c r="H9" s="37">
        <f>H19</f>
        <v>-0.2000000000000001</v>
      </c>
      <c r="I9" s="39"/>
      <c r="J9" s="40">
        <f>H20</f>
        <v>-0.0188058953950937</v>
      </c>
      <c r="K9" s="41"/>
      <c r="L9" s="42"/>
      <c r="M9" s="43"/>
      <c r="N9" s="9"/>
      <c r="O9" s="44"/>
    </row>
    <row r="10" ht="18.75" customHeight="1">
      <c r="A10" s="28"/>
      <c r="B10" s="45"/>
      <c r="C10" s="46"/>
      <c r="D10" s="47">
        <f>I17</f>
        <v>0</v>
      </c>
      <c r="E10" s="46"/>
      <c r="F10" s="47">
        <f>I19</f>
        <v>0</v>
      </c>
      <c r="G10" s="46"/>
      <c r="H10" s="46"/>
      <c r="I10" s="46"/>
      <c r="J10" s="48"/>
      <c r="K10" s="49"/>
      <c r="L10" s="50"/>
      <c r="M10" s="48"/>
      <c r="N10" s="9"/>
      <c r="O10" s="13"/>
    </row>
    <row r="11" ht="18.75" customHeight="1">
      <c r="A11" s="28"/>
      <c r="B11" s="51"/>
      <c r="C11" s="31"/>
      <c r="D11" s="51"/>
      <c r="E11" s="31"/>
      <c r="F11" s="51"/>
      <c r="G11" s="31"/>
      <c r="H11" s="51"/>
      <c r="I11" s="31"/>
      <c r="J11" s="52"/>
      <c r="K11" s="53"/>
      <c r="L11" s="54"/>
      <c r="M11" s="36"/>
      <c r="N11" s="9"/>
      <c r="O11" s="13"/>
    </row>
    <row r="12" ht="18.75" customHeight="1">
      <c r="A12" s="6"/>
      <c r="B12" s="55"/>
      <c r="C12" s="16"/>
      <c r="D12" s="55"/>
      <c r="E12" s="16"/>
      <c r="F12" s="55"/>
      <c r="G12" s="16"/>
      <c r="H12" s="55"/>
      <c r="I12" s="16"/>
      <c r="J12" s="55"/>
      <c r="K12" s="55"/>
      <c r="L12" s="55"/>
      <c r="M12" s="9"/>
      <c r="N12" s="9"/>
      <c r="O12" s="13"/>
    </row>
    <row r="13" ht="24" customHeight="1">
      <c r="A13" s="6"/>
      <c r="B13" t="s" s="17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9"/>
      <c r="N13" s="9"/>
      <c r="O13" s="13"/>
    </row>
    <row r="14" ht="18.7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13"/>
    </row>
    <row r="15" ht="18.75" customHeight="1">
      <c r="A15" s="6"/>
      <c r="B15" t="s" s="56">
        <v>10</v>
      </c>
      <c r="C15" s="57"/>
      <c r="D15" t="s" s="56">
        <f>"THIS Month ("&amp;$K$2&amp;")"</f>
        <v>11</v>
      </c>
      <c r="E15" s="57"/>
      <c r="F15" t="s" s="56">
        <f>IF($K$2="January","December (PY)",IF($K$2="February","January",IF($K$2="March","February",IF($K$2="April","March",IF($K$2="May","April",IF($K$2="June","May",IF($K$2="July","June",IF($K$2="August","July",IF($K$2="September","August",IF($K$2="October","September",IF($K$2="November","October",IF($K$2="December","November"))))))))))))</f>
        <v>12</v>
      </c>
      <c r="G15" s="57"/>
      <c r="H15" t="s" s="56">
        <v>13</v>
      </c>
      <c r="I15" t="s" s="56">
        <v>14</v>
      </c>
      <c r="J15" s="57"/>
      <c r="K15" s="57"/>
      <c r="L15" s="57"/>
      <c r="M15" s="9"/>
      <c r="N15" s="9"/>
      <c r="O15" s="13"/>
    </row>
    <row r="16" ht="18.75" customHeight="1">
      <c r="A16" s="6"/>
      <c r="B16" t="s" s="58">
        <f>'Calculations'!B15</f>
        <v>15</v>
      </c>
      <c r="C16" s="59"/>
      <c r="D16" s="60">
        <f>VLOOKUP($K$2,'Calculations'!B22:G34,2,FALSE)</f>
        <v>134137.4548276672</v>
      </c>
      <c r="E16" s="60"/>
      <c r="F16" s="60">
        <f>VLOOKUP(F15,'Calculations'!B22:G34,2,FALSE)</f>
        <v>125000</v>
      </c>
      <c r="G16" s="59"/>
      <c r="H16" s="61">
        <f>IFERROR(D16/F16-1,"")</f>
        <v>0.07309963862133784</v>
      </c>
      <c r="I16" s="59"/>
      <c r="J16" s="59"/>
      <c r="K16" s="59"/>
      <c r="L16" s="59"/>
      <c r="M16" s="9"/>
      <c r="N16" s="9"/>
      <c r="O16" s="13"/>
    </row>
    <row r="17" ht="18.75" customHeight="1">
      <c r="A17" s="6"/>
      <c r="B17" t="s" s="58">
        <f>'Calculations'!B16</f>
        <v>16</v>
      </c>
      <c r="C17" s="59"/>
      <c r="D17" s="60">
        <f>VLOOKUP($K$2,'Calculations'!B22:G34,3,FALSE)</f>
        <v>70962.312483532514</v>
      </c>
      <c r="E17" s="60"/>
      <c r="F17" s="60">
        <f>VLOOKUP(F15,'Calculations'!B22:G34,3,FALSE)</f>
        <v>65000</v>
      </c>
      <c r="G17" s="59"/>
      <c r="H17" s="61">
        <f>IFERROR(D17/F17-1,"")</f>
        <v>0.0917278843620386</v>
      </c>
      <c r="I17" s="59"/>
      <c r="J17" s="59"/>
      <c r="K17" s="59"/>
      <c r="L17" s="59"/>
      <c r="M17" s="9"/>
      <c r="N17" s="9"/>
      <c r="O17" s="13"/>
    </row>
    <row r="18" ht="18.75" customHeight="1">
      <c r="A18" s="6"/>
      <c r="B18" t="s" s="58">
        <f>'Calculations'!B17</f>
        <v>6</v>
      </c>
      <c r="C18" s="59"/>
      <c r="D18" s="60">
        <f>VLOOKUP($K$2,'Calculations'!B22:G34,4,FALSE)</f>
        <v>45</v>
      </c>
      <c r="E18" s="60"/>
      <c r="F18" s="60">
        <f>VLOOKUP(F15,'Calculations'!B22:G34,4,FALSE)</f>
        <v>55</v>
      </c>
      <c r="G18" s="59"/>
      <c r="H18" s="61">
        <f>IFERROR(D18/F18-1,"")</f>
        <v>-0.1818181818181818</v>
      </c>
      <c r="I18" s="59"/>
      <c r="J18" s="59"/>
      <c r="K18" s="59"/>
      <c r="L18" s="59"/>
      <c r="M18" s="9"/>
      <c r="N18" s="9"/>
      <c r="O18" s="13"/>
    </row>
    <row r="19" ht="18.75" customHeight="1">
      <c r="A19" s="6"/>
      <c r="B19" t="s" s="58">
        <f>'Calculations'!B18</f>
        <v>7</v>
      </c>
      <c r="C19" s="59"/>
      <c r="D19" s="62">
        <f>VLOOKUP($K$2,'Calculations'!B22:G34,5,FALSE)</f>
        <v>0.02</v>
      </c>
      <c r="E19" s="60"/>
      <c r="F19" s="62">
        <f>VLOOKUP(F15,'Calculations'!B22:G34,5,FALSE)</f>
        <v>0.025</v>
      </c>
      <c r="G19" s="59"/>
      <c r="H19" s="61">
        <f>IFERROR(D19/F19-1,"")</f>
        <v>-0.2000000000000001</v>
      </c>
      <c r="I19" s="59"/>
      <c r="J19" s="59"/>
      <c r="K19" s="59"/>
      <c r="L19" s="59"/>
      <c r="M19" s="9"/>
      <c r="N19" s="9"/>
      <c r="O19" s="13"/>
    </row>
    <row r="20" ht="18.75" customHeight="1">
      <c r="A20" s="6"/>
      <c r="B20" t="s" s="58">
        <f>'Calculations'!B19</f>
        <v>8</v>
      </c>
      <c r="C20" s="59"/>
      <c r="D20" s="62">
        <f>VLOOKUP($K$2,'Calculations'!B22:G34,6,FALSE)</f>
        <v>0.470973170210355</v>
      </c>
      <c r="E20" s="60"/>
      <c r="F20" s="62">
        <f>VLOOKUP(F15,'Calculations'!B22:G34,6,FALSE)</f>
        <v>0.48</v>
      </c>
      <c r="G20" s="59"/>
      <c r="H20" s="61">
        <f>IFERROR(D20/F20-1,"")</f>
        <v>-0.0188058953950937</v>
      </c>
      <c r="I20" s="59"/>
      <c r="J20" s="59"/>
      <c r="K20" s="59"/>
      <c r="L20" s="59"/>
      <c r="M20" s="9"/>
      <c r="N20" s="9"/>
      <c r="O20" s="13"/>
    </row>
    <row r="21" ht="18.75" customHeight="1">
      <c r="A21" s="6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9"/>
      <c r="N21" s="9"/>
      <c r="O21" s="13"/>
    </row>
    <row r="22" ht="18.75" customHeight="1">
      <c r="A22" s="6"/>
      <c r="B22" t="s" s="17">
        <v>17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9"/>
      <c r="N22" s="9"/>
      <c r="O22" s="13"/>
    </row>
    <row r="23" ht="18.75" customHeight="1">
      <c r="A23" s="6"/>
      <c r="B23" s="19"/>
      <c r="C23" s="18"/>
      <c r="D23" s="19"/>
      <c r="E23" s="18"/>
      <c r="F23" s="19"/>
      <c r="G23" s="18"/>
      <c r="H23" s="19"/>
      <c r="I23" s="18"/>
      <c r="J23" s="19"/>
      <c r="K23" s="19"/>
      <c r="L23" s="19"/>
      <c r="M23" s="9"/>
      <c r="N23" s="9"/>
      <c r="O23" s="13"/>
    </row>
    <row r="24" ht="18.75" customHeight="1">
      <c r="A24" s="21"/>
      <c r="B24" t="s" s="22">
        <v>15</v>
      </c>
      <c r="C24" s="64"/>
      <c r="D24" t="s" s="22">
        <v>16</v>
      </c>
      <c r="E24" s="64"/>
      <c r="F24" t="s" s="22">
        <v>18</v>
      </c>
      <c r="G24" s="64"/>
      <c r="H24" t="s" s="22">
        <v>19</v>
      </c>
      <c r="I24" s="64"/>
      <c r="J24" t="s" s="24">
        <v>8</v>
      </c>
      <c r="K24" s="25"/>
      <c r="L24" s="26"/>
      <c r="M24" s="65"/>
      <c r="N24" s="9"/>
      <c r="O24" s="13"/>
    </row>
    <row r="25" ht="18.75" customHeight="1">
      <c r="A25" s="66"/>
      <c r="B25" s="29">
        <f>'Calculations'!C36</f>
        <v>139098.4501832726</v>
      </c>
      <c r="C25" s="67"/>
      <c r="D25" s="29">
        <f>'Calculations'!D36</f>
        <v>72923.416022435369</v>
      </c>
      <c r="E25" s="68"/>
      <c r="F25" s="29">
        <f>'Calculations'!E36</f>
        <v>53.625</v>
      </c>
      <c r="G25" s="68"/>
      <c r="H25" s="32">
        <f>'Calculations'!F36</f>
        <v>0.02225</v>
      </c>
      <c r="I25" s="68"/>
      <c r="J25" s="33">
        <f>'Calculations'!G36</f>
        <v>0.4756561128304748</v>
      </c>
      <c r="K25" s="34"/>
      <c r="L25" s="35"/>
      <c r="M25" s="69"/>
      <c r="N25" s="70"/>
      <c r="O25" s="71"/>
    </row>
  </sheetData>
  <mergeCells count="13">
    <mergeCell ref="I15:L15"/>
    <mergeCell ref="J7:L7"/>
    <mergeCell ref="J10:L10"/>
    <mergeCell ref="J8:L8"/>
    <mergeCell ref="J9:L9"/>
    <mergeCell ref="K2:L2"/>
    <mergeCell ref="I16:L16"/>
    <mergeCell ref="I20:L20"/>
    <mergeCell ref="I19:L19"/>
    <mergeCell ref="J25:L25"/>
    <mergeCell ref="I18:L18"/>
    <mergeCell ref="I17:L17"/>
    <mergeCell ref="J24:L2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0"/>
  <sheetViews>
    <sheetView workbookViewId="0" showGridLines="0" defaultGridColor="1"/>
  </sheetViews>
  <sheetFormatPr defaultColWidth="8.83333" defaultRowHeight="14" customHeight="1" outlineLevelRow="0" outlineLevelCol="0"/>
  <cols>
    <col min="1" max="1" width="1.85156" style="72" customWidth="1"/>
    <col min="2" max="2" width="29.1719" style="72" customWidth="1"/>
    <col min="3" max="3" width="16.5" style="72" customWidth="1"/>
    <col min="4" max="4" width="16.5" style="72" customWidth="1"/>
    <col min="5" max="5" width="16.5" style="72" customWidth="1"/>
    <col min="6" max="6" width="16.5" style="72" customWidth="1"/>
    <col min="7" max="7" width="16.5" style="72" customWidth="1"/>
    <col min="8" max="8" width="16.5" style="72" customWidth="1"/>
    <col min="9" max="9" width="16.5" style="72" customWidth="1"/>
    <col min="10" max="10" width="16.5" style="72" customWidth="1"/>
    <col min="11" max="11" width="16.5" style="72" customWidth="1"/>
    <col min="12" max="12" width="16.5" style="72" customWidth="1"/>
    <col min="13" max="13" width="16.5" style="72" customWidth="1"/>
    <col min="14" max="14" width="16.5" style="72" customWidth="1"/>
    <col min="15" max="256" width="8.85156" style="72" customWidth="1"/>
  </cols>
  <sheetData>
    <row r="1" ht="8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</row>
    <row r="2" ht="38.25" customHeight="1">
      <c r="A2" s="6"/>
      <c r="B2" t="s" s="7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3"/>
    </row>
    <row r="3" ht="25.5" customHeight="1">
      <c r="A3" s="6"/>
      <c r="B3" t="s" s="56">
        <v>21</v>
      </c>
      <c r="C3" t="s" s="56">
        <v>12</v>
      </c>
      <c r="D3" t="s" s="56">
        <v>1</v>
      </c>
      <c r="E3" t="s" s="56">
        <v>22</v>
      </c>
      <c r="F3" t="s" s="56">
        <v>23</v>
      </c>
      <c r="G3" t="s" s="56">
        <v>24</v>
      </c>
      <c r="H3" t="s" s="56">
        <v>25</v>
      </c>
      <c r="I3" t="s" s="56">
        <v>26</v>
      </c>
      <c r="J3" t="s" s="56">
        <v>27</v>
      </c>
      <c r="K3" t="s" s="56">
        <v>28</v>
      </c>
      <c r="L3" t="s" s="56">
        <v>29</v>
      </c>
      <c r="M3" t="s" s="56">
        <v>30</v>
      </c>
      <c r="N3" t="s" s="73">
        <v>31</v>
      </c>
    </row>
    <row r="4" ht="19.5" customHeight="1">
      <c r="A4" s="6"/>
      <c r="B4" t="s" s="74">
        <v>15</v>
      </c>
      <c r="C4" s="75">
        <v>125000</v>
      </c>
      <c r="D4" s="75">
        <v>134137.4548276672</v>
      </c>
      <c r="E4" s="75">
        <v>142728.3843066014</v>
      </c>
      <c r="F4" s="75">
        <v>150687.465060636</v>
      </c>
      <c r="G4" s="75">
        <v>165044.5611457379</v>
      </c>
      <c r="H4" s="75">
        <v>173000</v>
      </c>
      <c r="I4" s="75">
        <v>138000</v>
      </c>
      <c r="J4" s="75">
        <v>145000</v>
      </c>
      <c r="K4" s="75">
        <v>165044.5611457379</v>
      </c>
      <c r="L4" s="75">
        <v>158000</v>
      </c>
      <c r="M4" s="75">
        <v>180026.6390815563</v>
      </c>
      <c r="N4" s="76">
        <v>180583.8847964654</v>
      </c>
    </row>
    <row r="5" ht="19.5" customHeight="1">
      <c r="A5" s="6"/>
      <c r="B5" t="s" s="77">
        <v>16</v>
      </c>
      <c r="C5" s="78">
        <v>65000</v>
      </c>
      <c r="D5" s="78">
        <v>70962.312483532514</v>
      </c>
      <c r="E5" s="78">
        <v>75924.865597842669</v>
      </c>
      <c r="F5" s="78">
        <v>78901.278439965841</v>
      </c>
      <c r="G5" s="78">
        <v>81674.371467269113</v>
      </c>
      <c r="H5" s="78">
        <v>85000</v>
      </c>
      <c r="I5" s="78">
        <v>70000</v>
      </c>
      <c r="J5" s="78">
        <v>73000</v>
      </c>
      <c r="K5" s="78">
        <v>80000</v>
      </c>
      <c r="L5" s="78">
        <v>80000</v>
      </c>
      <c r="M5" s="78">
        <v>80883.330947954906</v>
      </c>
      <c r="N5" s="79">
        <v>94419.458025098924</v>
      </c>
    </row>
    <row r="6" ht="19.5" customHeight="1">
      <c r="A6" s="6"/>
      <c r="B6" t="s" s="77">
        <v>6</v>
      </c>
      <c r="C6" s="78">
        <v>55</v>
      </c>
      <c r="D6" s="78">
        <v>45</v>
      </c>
      <c r="E6" s="78">
        <v>48.5</v>
      </c>
      <c r="F6" s="78">
        <v>56.5</v>
      </c>
      <c r="G6" s="78">
        <v>49</v>
      </c>
      <c r="H6" s="78">
        <v>53</v>
      </c>
      <c r="I6" s="78">
        <v>58</v>
      </c>
      <c r="J6" s="78">
        <v>62</v>
      </c>
      <c r="K6" s="78">
        <v>55</v>
      </c>
      <c r="L6" s="78">
        <v>53</v>
      </c>
      <c r="M6" s="78">
        <v>45</v>
      </c>
      <c r="N6" s="79">
        <v>90</v>
      </c>
    </row>
    <row r="7" ht="19.5" customHeight="1">
      <c r="A7" s="6"/>
      <c r="B7" t="s" s="77">
        <v>7</v>
      </c>
      <c r="C7" s="80">
        <v>0.025</v>
      </c>
      <c r="D7" s="80">
        <v>0.02</v>
      </c>
      <c r="E7" s="80">
        <v>0.019</v>
      </c>
      <c r="F7" s="80">
        <v>0.0208</v>
      </c>
      <c r="G7" s="80">
        <v>0.0237</v>
      </c>
      <c r="H7" s="80">
        <v>0.0189</v>
      </c>
      <c r="I7" s="80">
        <v>0.0245</v>
      </c>
      <c r="J7" s="80">
        <v>0.0234</v>
      </c>
      <c r="K7" s="80">
        <v>0.02</v>
      </c>
      <c r="L7" s="80">
        <v>0.025</v>
      </c>
      <c r="M7" s="80">
        <v>0.028</v>
      </c>
      <c r="N7" s="81">
        <v>0.025</v>
      </c>
    </row>
    <row r="8" ht="19.5" customHeight="1">
      <c r="A8" s="6"/>
      <c r="B8" t="s" s="77">
        <v>8</v>
      </c>
      <c r="C8" s="80">
        <f>(C4-C5)/C4</f>
        <v>0.48</v>
      </c>
      <c r="D8" s="80">
        <f>(D4-D5)/D4</f>
        <v>0.470973170210355</v>
      </c>
      <c r="E8" s="80">
        <f>(E4-E5)/E4</f>
        <v>0.4680464858710587</v>
      </c>
      <c r="F8" s="80">
        <f>(F4-F5)/F4</f>
        <v>0.4763912286385845</v>
      </c>
      <c r="G8" s="80">
        <f>(G4-G5)/G4</f>
        <v>0.5051374556041934</v>
      </c>
      <c r="H8" s="80">
        <f>(H4-H5)/H4</f>
        <v>0.5086705202312138</v>
      </c>
      <c r="I8" s="80">
        <f>(I4-I5)/I4</f>
        <v>0.4927536231884058</v>
      </c>
      <c r="J8" s="80">
        <f>(J4-J5)/J4</f>
        <v>0.496551724137931</v>
      </c>
      <c r="K8" s="80">
        <f>(K4-K5)/K4</f>
        <v>0.515282421640309</v>
      </c>
      <c r="L8" s="80">
        <f>(L4-L5)/L4</f>
        <v>0.4936708860759494</v>
      </c>
      <c r="M8" s="80">
        <f>(M4-M5)/M4</f>
        <v>0.5507146533390936</v>
      </c>
      <c r="N8" s="81">
        <f>(N4-N5)/N4</f>
        <v>0.4771434996455066</v>
      </c>
    </row>
    <row r="9" ht="19.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3"/>
    </row>
    <row r="10" ht="19.5" customHeight="1">
      <c r="A10" s="8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</sheetData>
  <pageMargins left="0.25" right="0.25" top="0.75" bottom="0.75" header="0.3" footer="0.3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F10"/>
  <sheetViews>
    <sheetView workbookViewId="0" showGridLines="0" defaultGridColor="1"/>
  </sheetViews>
  <sheetFormatPr defaultColWidth="8.83333" defaultRowHeight="19.5" customHeight="1" outlineLevelRow="0" outlineLevelCol="0"/>
  <cols>
    <col min="1" max="1" width="1.85156" style="83" customWidth="1"/>
    <col min="2" max="2" width="4.17188" style="83" customWidth="1"/>
    <col min="3" max="3" width="18.1719" style="83" customWidth="1"/>
    <col min="4" max="4" width="8.85156" style="83" customWidth="1"/>
    <col min="5" max="5" width="8.85156" style="83" customWidth="1"/>
    <col min="6" max="6" width="8.85156" style="83" customWidth="1"/>
    <col min="7" max="256" width="8.85156" style="83" customWidth="1"/>
  </cols>
  <sheetData>
    <row r="1" ht="8.25" customHeight="1">
      <c r="A1" s="2"/>
      <c r="B1" s="3"/>
      <c r="C1" s="3"/>
      <c r="D1" s="3"/>
      <c r="E1" s="84"/>
      <c r="F1" s="5"/>
    </row>
    <row r="2" ht="38.25" customHeight="1">
      <c r="A2" s="6"/>
      <c r="B2" t="s" s="85">
        <v>32</v>
      </c>
      <c r="C2" s="16"/>
      <c r="D2" s="9"/>
      <c r="E2" s="9"/>
      <c r="F2" s="13"/>
    </row>
    <row r="3" ht="19.5" customHeight="1">
      <c r="A3" s="86"/>
      <c r="B3" s="87">
        <v>1</v>
      </c>
      <c r="C3" t="s" s="88">
        <v>15</v>
      </c>
      <c r="D3" t="s" s="89">
        <f>IF(ISBLANK(C3),"← Please select a value from drop-down",IF(COUNTIF($C$3:C3,C3)&gt;1,"You have selected "&amp;C3&amp;" twice.",""))</f>
      </c>
      <c r="E3" s="9"/>
      <c r="F3" s="13"/>
    </row>
    <row r="4" ht="19.5" customHeight="1">
      <c r="A4" s="86"/>
      <c r="B4" s="90">
        <v>2</v>
      </c>
      <c r="C4" t="s" s="91">
        <v>16</v>
      </c>
      <c r="D4" t="s" s="89">
        <f>IF(ISBLANK(C4),"← Please select a value from drop-down",IF(COUNTIF($C$3:C4,C4)&gt;1,"You have selected "&amp;C4&amp;" twice.",""))</f>
      </c>
      <c r="E4" s="9"/>
      <c r="F4" s="13"/>
    </row>
    <row r="5" ht="19.5" customHeight="1">
      <c r="A5" s="86"/>
      <c r="B5" s="90">
        <v>3</v>
      </c>
      <c r="C5" t="s" s="92">
        <v>6</v>
      </c>
      <c r="D5" t="s" s="89">
        <f>IF(ISBLANK(C5),"← Please select a value from drop-down",IF(COUNTIF($C$3:C5,C5)&gt;1,"You have selected "&amp;C5&amp;" twice.",""))</f>
      </c>
      <c r="E5" s="9"/>
      <c r="F5" s="13"/>
    </row>
    <row r="6" ht="19.5" customHeight="1">
      <c r="A6" s="86"/>
      <c r="B6" s="90">
        <v>4</v>
      </c>
      <c r="C6" t="s" s="92">
        <v>7</v>
      </c>
      <c r="D6" t="s" s="89">
        <f>IF(ISBLANK(C6),"← Please select a value from drop-down",IF(COUNTIF($C$3:C6,C6)&gt;1,"You have selected "&amp;C6&amp;" twice.",""))</f>
      </c>
      <c r="E6" s="9"/>
      <c r="F6" s="13"/>
    </row>
    <row r="7" ht="19.5" customHeight="1">
      <c r="A7" s="86"/>
      <c r="B7" s="93">
        <v>5</v>
      </c>
      <c r="C7" t="s" s="94">
        <v>8</v>
      </c>
      <c r="D7" t="s" s="89">
        <f>IF(ISBLANK(C7),"← Please select a value from drop-down",IF(COUNTIF($C$3:C7,C7)&gt;1,"You have selected "&amp;C7&amp;" twice.",""))</f>
      </c>
      <c r="E7" s="9"/>
      <c r="F7" s="13"/>
    </row>
    <row r="8" ht="19.5" customHeight="1">
      <c r="A8" s="6"/>
      <c r="B8" s="15"/>
      <c r="C8" s="15"/>
      <c r="D8" s="9"/>
      <c r="E8" s="9"/>
      <c r="F8" s="13"/>
    </row>
    <row r="9" ht="19.5" customHeight="1">
      <c r="A9" s="6"/>
      <c r="B9" s="9"/>
      <c r="C9" s="9"/>
      <c r="D9" s="9"/>
      <c r="E9" s="9"/>
      <c r="F9" s="13"/>
    </row>
    <row r="10" ht="19.5" customHeight="1">
      <c r="A10" s="82"/>
      <c r="B10" s="70"/>
      <c r="C10" s="70"/>
      <c r="D10" s="70"/>
      <c r="E10" s="70"/>
      <c r="F10" s="7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O36"/>
  <sheetViews>
    <sheetView workbookViewId="0" showGridLines="0" defaultGridColor="1"/>
  </sheetViews>
  <sheetFormatPr defaultColWidth="8.83333" defaultRowHeight="14" customHeight="1" outlineLevelRow="0" outlineLevelCol="0"/>
  <cols>
    <col min="1" max="1" width="8.85156" style="95" customWidth="1"/>
    <col min="2" max="2" width="32.6719" style="95" customWidth="1"/>
    <col min="3" max="3" width="9.67188" style="95" customWidth="1"/>
    <col min="4" max="4" width="9.35156" style="95" customWidth="1"/>
    <col min="5" max="5" width="9.35156" style="95" customWidth="1"/>
    <col min="6" max="6" width="9.35156" style="95" customWidth="1"/>
    <col min="7" max="7" width="9.35156" style="95" customWidth="1"/>
    <col min="8" max="8" width="9.35156" style="95" customWidth="1"/>
    <col min="9" max="9" width="9.35156" style="95" customWidth="1"/>
    <col min="10" max="10" width="9.35156" style="95" customWidth="1"/>
    <col min="11" max="11" width="11.6719" style="95" customWidth="1"/>
    <col min="12" max="12" width="9.35156" style="95" customWidth="1"/>
    <col min="13" max="13" width="11.1719" style="95" customWidth="1"/>
    <col min="14" max="14" width="11" style="95" customWidth="1"/>
    <col min="15" max="15" width="8.85156" style="95" customWidth="1"/>
    <col min="16" max="256" width="8.85156" style="95" customWidth="1"/>
  </cols>
  <sheetData>
    <row r="1" ht="34.5" customHeight="1">
      <c r="A1" t="s" s="96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ht="17" customHeight="1">
      <c r="A2" s="97"/>
      <c r="B2" s="97"/>
      <c r="C2" s="97"/>
      <c r="D2" t="s" s="98">
        <v>34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ht="19.5" customHeight="1">
      <c r="A3" s="97"/>
      <c r="B3" t="s" s="99">
        <v>35</v>
      </c>
      <c r="C3" t="s" s="100">
        <f>'Goal Tracking'!$K$2</f>
        <v>36</v>
      </c>
      <c r="D3" s="101">
        <v>3</v>
      </c>
      <c r="E3" s="97"/>
      <c r="F3" s="97"/>
      <c r="G3" t="s" s="99">
        <v>27</v>
      </c>
      <c r="H3" s="97"/>
      <c r="I3" s="97"/>
      <c r="J3" s="97"/>
      <c r="K3" s="97"/>
      <c r="L3" s="97"/>
      <c r="M3" s="97"/>
      <c r="N3" s="97"/>
      <c r="O3" s="97"/>
    </row>
    <row r="4" ht="19.5" customHeight="1">
      <c r="A4" s="97"/>
      <c r="B4" t="s" s="99">
        <v>37</v>
      </c>
      <c r="C4" s="102">
        <f>MONTH(G3)</f>
        <v>8</v>
      </c>
      <c r="D4" s="103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ht="19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ht="19.5" customHeight="1">
      <c r="A6" s="97"/>
      <c r="B6" t="s" s="104">
        <v>34</v>
      </c>
      <c r="C6" s="105">
        <v>2</v>
      </c>
      <c r="D6" s="105">
        <v>3</v>
      </c>
      <c r="E6" s="105">
        <v>4</v>
      </c>
      <c r="F6" s="105">
        <v>11</v>
      </c>
      <c r="G6" s="105">
        <v>13</v>
      </c>
      <c r="H6" s="106"/>
      <c r="I6" s="106"/>
      <c r="J6" s="106"/>
      <c r="K6" s="106"/>
      <c r="L6" s="106"/>
      <c r="M6" s="106"/>
      <c r="N6" s="106"/>
      <c r="O6" s="106"/>
    </row>
    <row r="7" ht="20" customHeight="1">
      <c r="A7" s="97"/>
      <c r="B7" t="s" s="107">
        <v>38</v>
      </c>
      <c r="C7" t="s" s="108">
        <v>12</v>
      </c>
      <c r="D7" t="s" s="108">
        <v>1</v>
      </c>
      <c r="E7" t="s" s="108">
        <v>22</v>
      </c>
      <c r="F7" t="s" s="108">
        <v>23</v>
      </c>
      <c r="G7" t="s" s="108">
        <v>24</v>
      </c>
      <c r="H7" t="s" s="108">
        <v>25</v>
      </c>
      <c r="I7" t="s" s="108">
        <v>26</v>
      </c>
      <c r="J7" t="s" s="108">
        <v>27</v>
      </c>
      <c r="K7" t="s" s="108">
        <v>28</v>
      </c>
      <c r="L7" t="s" s="108">
        <v>29</v>
      </c>
      <c r="M7" t="s" s="108">
        <v>30</v>
      </c>
      <c r="N7" t="s" s="108">
        <v>31</v>
      </c>
      <c r="O7" s="109"/>
    </row>
    <row r="8" ht="19.5" customHeight="1">
      <c r="A8" s="101">
        <f>MATCH(B8,'Data Input'!$B$4:$B$8,0)</f>
        <v>1</v>
      </c>
      <c r="B8" t="s" s="110">
        <f>IF('Key Metric Settings'!C3="","",'Key Metric Settings'!C3)</f>
        <v>39</v>
      </c>
      <c r="C8" s="111">
        <v>125000</v>
      </c>
      <c r="D8" s="111">
        <v>134137.4548276672</v>
      </c>
      <c r="E8" s="111">
        <v>142728.3843066014</v>
      </c>
      <c r="F8" s="111">
        <v>125000</v>
      </c>
      <c r="G8" s="111">
        <v>125000</v>
      </c>
      <c r="H8" s="111">
        <v>134137.4548276672</v>
      </c>
      <c r="I8" s="111">
        <v>142728.3843066014</v>
      </c>
      <c r="J8" s="111">
        <v>125000</v>
      </c>
      <c r="K8" s="111">
        <v>134137.4548276672</v>
      </c>
      <c r="L8" s="111">
        <v>142728.3843066014</v>
      </c>
      <c r="M8" s="111">
        <v>158000</v>
      </c>
      <c r="N8" s="111">
        <v>180583.8847964654</v>
      </c>
      <c r="O8" s="112"/>
    </row>
    <row r="9" ht="19.5" customHeight="1">
      <c r="A9" s="101">
        <f>MATCH(B9,'Data Input'!$B$4:$B$8,0)</f>
        <v>2</v>
      </c>
      <c r="B9" t="s" s="99">
        <f>IF('Key Metric Settings'!C4="","",'Key Metric Settings'!C4)</f>
        <v>40</v>
      </c>
      <c r="C9" s="113">
        <v>65000</v>
      </c>
      <c r="D9" s="113">
        <v>70962.312483532514</v>
      </c>
      <c r="E9" s="113">
        <v>75924.865597842669</v>
      </c>
      <c r="F9" s="113">
        <v>65000</v>
      </c>
      <c r="G9" s="113">
        <v>65000</v>
      </c>
      <c r="H9" s="113">
        <v>70962.312483532514</v>
      </c>
      <c r="I9" s="113">
        <v>75924.865597842669</v>
      </c>
      <c r="J9" s="113">
        <v>65000</v>
      </c>
      <c r="K9" s="113">
        <v>70962.312483532514</v>
      </c>
      <c r="L9" s="113">
        <v>75924.865597842669</v>
      </c>
      <c r="M9" s="113">
        <v>80000</v>
      </c>
      <c r="N9" s="113">
        <v>94419.458025098924</v>
      </c>
      <c r="O9" s="114"/>
    </row>
    <row r="10" ht="19.5" customHeight="1">
      <c r="A10" s="101">
        <f>MATCH(B10,'Data Input'!$B$4:$B$8,0)</f>
        <v>3</v>
      </c>
      <c r="B10" t="s" s="99">
        <f>IF('Key Metric Settings'!C5="","",'Key Metric Settings'!C5)</f>
        <v>6</v>
      </c>
      <c r="C10" s="113">
        <v>55</v>
      </c>
      <c r="D10" s="113">
        <v>45</v>
      </c>
      <c r="E10" s="113">
        <v>48.5</v>
      </c>
      <c r="F10" s="113">
        <v>55</v>
      </c>
      <c r="G10" s="113">
        <v>55</v>
      </c>
      <c r="H10" s="113">
        <v>45</v>
      </c>
      <c r="I10" s="113">
        <v>48.5</v>
      </c>
      <c r="J10" s="113">
        <v>55</v>
      </c>
      <c r="K10" s="113">
        <v>45</v>
      </c>
      <c r="L10" s="113">
        <v>48.5</v>
      </c>
      <c r="M10" s="113">
        <v>53</v>
      </c>
      <c r="N10" s="113">
        <v>90</v>
      </c>
      <c r="O10" s="114"/>
    </row>
    <row r="11" ht="19.5" customHeight="1">
      <c r="A11" s="101">
        <f>MATCH(B11,'Data Input'!$B$4:$B$8,0)</f>
        <v>4</v>
      </c>
      <c r="B11" t="s" s="99">
        <f>IF('Key Metric Settings'!C6="","",'Key Metric Settings'!C6)</f>
        <v>7</v>
      </c>
      <c r="C11" s="115">
        <v>0.025</v>
      </c>
      <c r="D11" s="115">
        <v>0.02</v>
      </c>
      <c r="E11" s="115">
        <v>0.019</v>
      </c>
      <c r="F11" s="115">
        <v>0.025</v>
      </c>
      <c r="G11" s="115">
        <v>0.025</v>
      </c>
      <c r="H11" s="115">
        <v>0.02</v>
      </c>
      <c r="I11" s="115">
        <v>0.019</v>
      </c>
      <c r="J11" s="115">
        <v>0.025</v>
      </c>
      <c r="K11" s="115">
        <v>0.02</v>
      </c>
      <c r="L11" s="115">
        <v>0.019</v>
      </c>
      <c r="M11" s="115">
        <v>0.025</v>
      </c>
      <c r="N11" s="115">
        <v>0.025</v>
      </c>
      <c r="O11" s="114"/>
    </row>
    <row r="12" ht="19.5" customHeight="1">
      <c r="A12" s="101">
        <f>MATCH(B12,'Data Input'!$B$4:$B$8,0)</f>
        <v>5</v>
      </c>
      <c r="B12" t="s" s="99">
        <f>IF('Key Metric Settings'!C7="","",'Key Metric Settings'!C7)</f>
        <v>8</v>
      </c>
      <c r="C12" s="115">
        <v>0.48</v>
      </c>
      <c r="D12" s="115">
        <v>0.470973170210355</v>
      </c>
      <c r="E12" s="115">
        <v>0.4680464858710587</v>
      </c>
      <c r="F12" s="115">
        <v>0.48</v>
      </c>
      <c r="G12" s="115">
        <v>0.48</v>
      </c>
      <c r="H12" s="115">
        <v>0.470973170210355</v>
      </c>
      <c r="I12" s="115">
        <v>0.4680464858710587</v>
      </c>
      <c r="J12" s="115">
        <v>0.48</v>
      </c>
      <c r="K12" s="115">
        <v>0.470973170210355</v>
      </c>
      <c r="L12" s="115">
        <v>0.4680464858710587</v>
      </c>
      <c r="M12" s="115">
        <v>0.4936708860759494</v>
      </c>
      <c r="N12" s="115">
        <v>0.4771434996455066</v>
      </c>
      <c r="O12" s="114"/>
    </row>
    <row r="13" ht="15" customHeight="1">
      <c r="A13" s="97"/>
      <c r="B13" s="106"/>
      <c r="C13" s="106"/>
      <c r="D13" s="106"/>
      <c r="E13" s="106"/>
      <c r="F13" s="106"/>
      <c r="G13" s="106"/>
      <c r="H13" s="106"/>
      <c r="I13" s="97"/>
      <c r="J13" s="97"/>
      <c r="K13" s="97"/>
      <c r="L13" s="97"/>
      <c r="M13" s="97"/>
      <c r="N13" s="97"/>
      <c r="O13" s="97"/>
    </row>
    <row r="14" ht="20" customHeight="1">
      <c r="A14" s="97"/>
      <c r="B14" t="s" s="107">
        <v>41</v>
      </c>
      <c r="C14" s="109"/>
      <c r="D14" s="109"/>
      <c r="E14" s="109"/>
      <c r="F14" s="109"/>
      <c r="G14" s="109"/>
      <c r="H14" s="109"/>
      <c r="I14" s="97"/>
      <c r="J14" s="97"/>
      <c r="K14" s="97"/>
      <c r="L14" s="97"/>
      <c r="M14" s="97"/>
      <c r="N14" s="97"/>
      <c r="O14" s="97"/>
    </row>
    <row r="15" ht="19.5" customHeight="1">
      <c r="A15" s="101">
        <f>ROWS($B$15:B15)</f>
        <v>1</v>
      </c>
      <c r="B15" t="s" s="110">
        <f>IF('Data Input'!B4=0,"",'Data Input'!B4)</f>
        <v>15</v>
      </c>
      <c r="C15" s="116">
        <v>125000</v>
      </c>
      <c r="D15" s="116">
        <v>134137.4548276672</v>
      </c>
      <c r="E15" s="116">
        <v>142728.3843066014</v>
      </c>
      <c r="F15" s="116">
        <v>158000</v>
      </c>
      <c r="G15" s="116">
        <v>180583.8847964654</v>
      </c>
      <c r="H15" s="117"/>
      <c r="I15" s="97"/>
      <c r="J15" s="97"/>
      <c r="K15" s="97"/>
      <c r="L15" s="97"/>
      <c r="M15" s="97"/>
      <c r="N15" s="97"/>
      <c r="O15" s="97"/>
    </row>
    <row r="16" ht="19.5" customHeight="1">
      <c r="A16" s="101">
        <f>ROWS($B$15:B16)</f>
        <v>2</v>
      </c>
      <c r="B16" t="s" s="99">
        <f>IF('Data Input'!B5=0,"",'Data Input'!B5)</f>
        <v>16</v>
      </c>
      <c r="C16" s="101">
        <v>65000</v>
      </c>
      <c r="D16" s="101">
        <v>70962.312483532514</v>
      </c>
      <c r="E16" s="101">
        <v>75924.865597842669</v>
      </c>
      <c r="F16" s="101">
        <v>80000</v>
      </c>
      <c r="G16" s="101">
        <v>94419.458025098924</v>
      </c>
      <c r="H16" s="97"/>
      <c r="I16" s="97"/>
      <c r="J16" s="97"/>
      <c r="K16" s="97"/>
      <c r="L16" s="97"/>
      <c r="M16" s="97"/>
      <c r="N16" s="97"/>
      <c r="O16" s="97"/>
    </row>
    <row r="17" ht="19.5" customHeight="1">
      <c r="A17" s="101">
        <f>ROWS($B$15:B17)</f>
        <v>3</v>
      </c>
      <c r="B17" t="s" s="99">
        <f>IF('Data Input'!B6=0,"",'Data Input'!B6)</f>
        <v>6</v>
      </c>
      <c r="C17" s="101">
        <v>55</v>
      </c>
      <c r="D17" s="101">
        <v>45</v>
      </c>
      <c r="E17" s="101">
        <v>48.5</v>
      </c>
      <c r="F17" s="101">
        <v>53</v>
      </c>
      <c r="G17" s="101">
        <v>90</v>
      </c>
      <c r="H17" s="97"/>
      <c r="I17" s="97"/>
      <c r="J17" s="97"/>
      <c r="K17" s="97"/>
      <c r="L17" s="97"/>
      <c r="M17" s="97"/>
      <c r="N17" s="97"/>
      <c r="O17" s="97"/>
    </row>
    <row r="18" ht="19.5" customHeight="1">
      <c r="A18" s="101">
        <f>ROWS($B$15:B18)</f>
        <v>4</v>
      </c>
      <c r="B18" t="s" s="99">
        <f>IF('Data Input'!B7=0,"",'Data Input'!B7)</f>
        <v>7</v>
      </c>
      <c r="C18" s="101">
        <v>0.025</v>
      </c>
      <c r="D18" s="101">
        <v>0.02</v>
      </c>
      <c r="E18" s="101">
        <v>0.019</v>
      </c>
      <c r="F18" s="101">
        <v>0.025</v>
      </c>
      <c r="G18" s="101">
        <v>0.025</v>
      </c>
      <c r="H18" s="97"/>
      <c r="I18" s="97"/>
      <c r="J18" s="97"/>
      <c r="K18" s="97"/>
      <c r="L18" s="97"/>
      <c r="M18" s="97"/>
      <c r="N18" s="97"/>
      <c r="O18" s="97"/>
    </row>
    <row r="19" ht="19.5" customHeight="1">
      <c r="A19" s="101">
        <f>ROWS($B$15:B19)</f>
        <v>5</v>
      </c>
      <c r="B19" t="s" s="99">
        <f>IF('Data Input'!B8=0,"",'Data Input'!B8)</f>
        <v>8</v>
      </c>
      <c r="C19" s="101">
        <v>0.48</v>
      </c>
      <c r="D19" s="101">
        <v>0.470973170210355</v>
      </c>
      <c r="E19" s="101">
        <v>0.4680464858710587</v>
      </c>
      <c r="F19" s="101">
        <v>0.4936708860759494</v>
      </c>
      <c r="G19" s="101">
        <v>0.4771434996455066</v>
      </c>
      <c r="H19" s="97"/>
      <c r="I19" s="97"/>
      <c r="J19" s="97"/>
      <c r="K19" s="97"/>
      <c r="L19" s="97"/>
      <c r="M19" s="97"/>
      <c r="N19" s="97"/>
      <c r="O19" s="97"/>
    </row>
    <row r="20" ht="17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ht="17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ht="20" customHeight="1">
      <c r="A22" s="97"/>
      <c r="B22" s="97"/>
      <c r="C22" t="s" s="99">
        <v>42</v>
      </c>
      <c r="D22" t="s" s="99">
        <v>43</v>
      </c>
      <c r="E22" t="s" s="99">
        <v>44</v>
      </c>
      <c r="F22" t="s" s="99">
        <v>45</v>
      </c>
      <c r="G22" t="s" s="99">
        <v>8</v>
      </c>
      <c r="H22" s="97"/>
      <c r="I22" s="97"/>
      <c r="J22" s="97"/>
      <c r="K22" s="97"/>
      <c r="L22" s="97"/>
      <c r="M22" s="97"/>
      <c r="N22" s="97"/>
      <c r="O22" s="97"/>
    </row>
    <row r="23" ht="17" customHeight="1">
      <c r="A23" s="97"/>
      <c r="B23" t="s" s="99">
        <v>12</v>
      </c>
      <c r="C23" s="113">
        <f>C8</f>
        <v>125000</v>
      </c>
      <c r="D23" s="113">
        <f>C9</f>
        <v>65000</v>
      </c>
      <c r="E23" s="113">
        <f>C10</f>
        <v>55</v>
      </c>
      <c r="F23" s="115">
        <f>C11</f>
        <v>0.025</v>
      </c>
      <c r="G23" s="115">
        <f>C12</f>
        <v>0.48</v>
      </c>
      <c r="H23" s="97"/>
      <c r="I23" s="97"/>
      <c r="J23" s="97"/>
      <c r="K23" s="97"/>
      <c r="L23" s="97"/>
      <c r="M23" s="97"/>
      <c r="N23" s="97"/>
      <c r="O23" s="97"/>
    </row>
    <row r="24" ht="17" customHeight="1">
      <c r="A24" s="97"/>
      <c r="B24" t="s" s="99">
        <v>1</v>
      </c>
      <c r="C24" s="113">
        <f>D8</f>
        <v>134137.4548276672</v>
      </c>
      <c r="D24" s="113">
        <f>D9</f>
        <v>70962.312483532514</v>
      </c>
      <c r="E24" s="113">
        <f>D10</f>
        <v>45</v>
      </c>
      <c r="F24" s="115">
        <f>D11</f>
        <v>0.02</v>
      </c>
      <c r="G24" s="115">
        <f>D12</f>
        <v>0.470973170210355</v>
      </c>
      <c r="H24" s="97"/>
      <c r="I24" s="97"/>
      <c r="J24" s="97"/>
      <c r="K24" s="97"/>
      <c r="L24" s="97"/>
      <c r="M24" s="97"/>
      <c r="N24" s="97"/>
      <c r="O24" s="97"/>
    </row>
    <row r="25" ht="17" customHeight="1">
      <c r="A25" s="97"/>
      <c r="B25" t="s" s="99">
        <v>22</v>
      </c>
      <c r="C25" s="113">
        <f>E8</f>
        <v>142728.3843066014</v>
      </c>
      <c r="D25" s="113">
        <f>E9</f>
        <v>75924.865597842669</v>
      </c>
      <c r="E25" s="113">
        <f>E10</f>
        <v>48.5</v>
      </c>
      <c r="F25" s="115">
        <f>E11</f>
        <v>0.019</v>
      </c>
      <c r="G25" s="115">
        <f>E12</f>
        <v>0.4680464858710587</v>
      </c>
      <c r="H25" s="97"/>
      <c r="I25" s="97"/>
      <c r="J25" s="97"/>
      <c r="K25" s="97"/>
      <c r="L25" s="97"/>
      <c r="M25" s="97"/>
      <c r="N25" s="97"/>
      <c r="O25" s="97"/>
    </row>
    <row r="26" ht="17" customHeight="1">
      <c r="A26" s="97"/>
      <c r="B26" t="s" s="99">
        <v>23</v>
      </c>
      <c r="C26" s="113">
        <f>F8</f>
        <v>125000</v>
      </c>
      <c r="D26" s="113">
        <f>F9</f>
        <v>65000</v>
      </c>
      <c r="E26" s="113">
        <f>F10</f>
        <v>55</v>
      </c>
      <c r="F26" s="115">
        <f>F11</f>
        <v>0.025</v>
      </c>
      <c r="G26" s="115">
        <f>F12</f>
        <v>0.48</v>
      </c>
      <c r="H26" s="97"/>
      <c r="I26" s="97"/>
      <c r="J26" s="97"/>
      <c r="K26" s="97"/>
      <c r="L26" s="97"/>
      <c r="M26" s="97"/>
      <c r="N26" s="97"/>
      <c r="O26" s="97"/>
    </row>
    <row r="27" ht="17" customHeight="1">
      <c r="A27" s="97"/>
      <c r="B27" t="s" s="99">
        <v>24</v>
      </c>
      <c r="C27" s="113">
        <f>G8</f>
        <v>125000</v>
      </c>
      <c r="D27" s="113">
        <f>G9</f>
        <v>65000</v>
      </c>
      <c r="E27" s="113">
        <f>G10</f>
        <v>55</v>
      </c>
      <c r="F27" s="115">
        <f>G11</f>
        <v>0.025</v>
      </c>
      <c r="G27" s="115">
        <f>G12</f>
        <v>0.48</v>
      </c>
      <c r="H27" s="97"/>
      <c r="I27" s="97"/>
      <c r="J27" s="97"/>
      <c r="K27" s="97"/>
      <c r="L27" s="97"/>
      <c r="M27" s="97"/>
      <c r="N27" s="97"/>
      <c r="O27" s="97"/>
    </row>
    <row r="28" ht="17" customHeight="1">
      <c r="A28" s="97"/>
      <c r="B28" t="s" s="99">
        <v>25</v>
      </c>
      <c r="C28" s="113">
        <f>H8</f>
        <v>134137.4548276672</v>
      </c>
      <c r="D28" s="113">
        <f>H9</f>
        <v>70962.312483532514</v>
      </c>
      <c r="E28" s="113">
        <f>H10</f>
        <v>45</v>
      </c>
      <c r="F28" s="115">
        <f>H11</f>
        <v>0.02</v>
      </c>
      <c r="G28" s="115">
        <f>H12</f>
        <v>0.470973170210355</v>
      </c>
      <c r="H28" s="97"/>
      <c r="I28" s="97"/>
      <c r="J28" s="97"/>
      <c r="K28" s="97"/>
      <c r="L28" s="97"/>
      <c r="M28" s="97"/>
      <c r="N28" s="97"/>
      <c r="O28" s="97"/>
    </row>
    <row r="29" ht="17" customHeight="1">
      <c r="A29" s="97"/>
      <c r="B29" t="s" s="99">
        <v>26</v>
      </c>
      <c r="C29" s="113">
        <f>I8</f>
        <v>142728.3843066014</v>
      </c>
      <c r="D29" s="113">
        <f>I9</f>
        <v>75924.865597842669</v>
      </c>
      <c r="E29" s="113">
        <f>I10</f>
        <v>48.5</v>
      </c>
      <c r="F29" s="115">
        <f>I11</f>
        <v>0.019</v>
      </c>
      <c r="G29" s="115">
        <f>I12</f>
        <v>0.4680464858710587</v>
      </c>
      <c r="H29" s="97"/>
      <c r="I29" s="97"/>
      <c r="J29" s="97"/>
      <c r="K29" s="97"/>
      <c r="L29" s="97"/>
      <c r="M29" s="97"/>
      <c r="N29" s="97"/>
      <c r="O29" s="97"/>
    </row>
    <row r="30" ht="17" customHeight="1">
      <c r="A30" s="97"/>
      <c r="B30" t="s" s="99">
        <v>27</v>
      </c>
      <c r="C30" s="113">
        <f>J8</f>
        <v>125000</v>
      </c>
      <c r="D30" s="113">
        <f>J9</f>
        <v>65000</v>
      </c>
      <c r="E30" s="113">
        <f>J10</f>
        <v>55</v>
      </c>
      <c r="F30" s="115">
        <f>J11</f>
        <v>0.025</v>
      </c>
      <c r="G30" s="115">
        <f>J12</f>
        <v>0.48</v>
      </c>
      <c r="H30" s="97"/>
      <c r="I30" s="97"/>
      <c r="J30" s="97"/>
      <c r="K30" s="97"/>
      <c r="L30" s="97"/>
      <c r="M30" s="97"/>
      <c r="N30" s="97"/>
      <c r="O30" s="97"/>
    </row>
    <row r="31" ht="17" customHeight="1">
      <c r="A31" s="97"/>
      <c r="B31" t="s" s="99">
        <v>28</v>
      </c>
      <c r="C31" s="113">
        <f>K8</f>
        <v>134137.4548276672</v>
      </c>
      <c r="D31" s="113">
        <f>K9</f>
        <v>70962.312483532514</v>
      </c>
      <c r="E31" s="113">
        <f>K10</f>
        <v>45</v>
      </c>
      <c r="F31" s="115">
        <f>K11</f>
        <v>0.02</v>
      </c>
      <c r="G31" s="115">
        <f>K12</f>
        <v>0.470973170210355</v>
      </c>
      <c r="H31" s="97"/>
      <c r="I31" s="97"/>
      <c r="J31" s="97"/>
      <c r="K31" s="97"/>
      <c r="L31" s="97"/>
      <c r="M31" s="97"/>
      <c r="N31" s="97"/>
      <c r="O31" s="97"/>
    </row>
    <row r="32" ht="17" customHeight="1">
      <c r="A32" s="97"/>
      <c r="B32" t="s" s="99">
        <v>29</v>
      </c>
      <c r="C32" s="113">
        <f>L8</f>
        <v>142728.3843066014</v>
      </c>
      <c r="D32" s="113">
        <f>L9</f>
        <v>75924.865597842669</v>
      </c>
      <c r="E32" s="113">
        <f>L10</f>
        <v>48.5</v>
      </c>
      <c r="F32" s="115">
        <f>L11</f>
        <v>0.019</v>
      </c>
      <c r="G32" s="115">
        <f>L12</f>
        <v>0.4680464858710587</v>
      </c>
      <c r="H32" s="97"/>
      <c r="I32" s="97"/>
      <c r="J32" s="97"/>
      <c r="K32" s="97"/>
      <c r="L32" s="97"/>
      <c r="M32" s="97"/>
      <c r="N32" s="97"/>
      <c r="O32" s="97"/>
    </row>
    <row r="33" ht="17" customHeight="1">
      <c r="A33" s="97"/>
      <c r="B33" t="s" s="99">
        <v>30</v>
      </c>
      <c r="C33" s="113">
        <f>M8</f>
        <v>158000</v>
      </c>
      <c r="D33" s="113">
        <f>M9</f>
        <v>80000</v>
      </c>
      <c r="E33" s="113">
        <f>M10</f>
        <v>53</v>
      </c>
      <c r="F33" s="115">
        <f>M11</f>
        <v>0.025</v>
      </c>
      <c r="G33" s="115">
        <f>M12</f>
        <v>0.4936708860759494</v>
      </c>
      <c r="H33" s="97"/>
      <c r="I33" s="97"/>
      <c r="J33" s="97"/>
      <c r="K33" s="97"/>
      <c r="L33" s="97"/>
      <c r="M33" s="97"/>
      <c r="N33" s="97"/>
      <c r="O33" s="97"/>
    </row>
    <row r="34" ht="17" customHeight="1">
      <c r="A34" s="97"/>
      <c r="B34" t="s" s="99">
        <v>31</v>
      </c>
      <c r="C34" s="113">
        <f>N8</f>
        <v>180583.8847964654</v>
      </c>
      <c r="D34" s="113">
        <f>N9</f>
        <v>94419.458025098924</v>
      </c>
      <c r="E34" s="113">
        <f>N10</f>
        <v>90</v>
      </c>
      <c r="F34" s="115">
        <f>N11</f>
        <v>0.025</v>
      </c>
      <c r="G34" s="115">
        <f>N12</f>
        <v>0.4771434996455066</v>
      </c>
      <c r="H34" s="97"/>
      <c r="I34" s="97"/>
      <c r="J34" s="97"/>
      <c r="K34" s="97"/>
      <c r="L34" s="97"/>
      <c r="M34" s="97"/>
      <c r="N34" s="97"/>
      <c r="O34" s="97"/>
    </row>
    <row r="35" ht="17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ht="17" customHeight="1">
      <c r="A36" s="97"/>
      <c r="B36" t="s" s="99">
        <v>46</v>
      </c>
      <c r="C36" s="113">
        <f>SUM(C23:C34)/COUNT(C23:C34)</f>
        <v>139098.4501832726</v>
      </c>
      <c r="D36" s="113">
        <f>SUM(D23:D34)/COUNT(D23:D34)</f>
        <v>72923.416022435369</v>
      </c>
      <c r="E36" s="113">
        <f>SUM(E23:E34)/COUNT(E23:E34)</f>
        <v>53.625</v>
      </c>
      <c r="F36" s="115">
        <f>SUM(F23:F34)/COUNT(F23:F34)</f>
        <v>0.02225</v>
      </c>
      <c r="G36" s="115">
        <f>SUM(G23:G34)/COUNT(G23:G34)</f>
        <v>0.4756561128304748</v>
      </c>
      <c r="H36" s="97"/>
      <c r="I36" s="97"/>
      <c r="J36" s="97"/>
      <c r="K36" s="97"/>
      <c r="L36" s="97"/>
      <c r="M36" s="97"/>
      <c r="N36" s="97"/>
      <c r="O36" s="9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